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345" windowWidth="14805" windowHeight="6705" tabRatio="816" firstSheet="1" activeTab="5"/>
  </bookViews>
  <sheets>
    <sheet name="Attendance" sheetId="16" r:id="rId1"/>
    <sheet name="MidTermPresentation" sheetId="23" r:id="rId2"/>
    <sheet name="Poster" sheetId="24" r:id="rId3"/>
    <sheet name="CodeDemo" sheetId="25" r:id="rId4"/>
    <sheet name="FinalPresentation" sheetId="26" r:id="rId5"/>
    <sheet name="FinalGrades" sheetId="19" r:id="rId6"/>
    <sheet name="StudentGroupList" sheetId="20" r:id="rId7"/>
    <sheet name="Final Grades For Archive" sheetId="28" r:id="rId8"/>
    <sheet name="CLO Mappings" sheetId="27" r:id="rId9"/>
  </sheets>
  <calcPr calcId="152511"/>
</workbook>
</file>

<file path=xl/calcChain.xml><?xml version="1.0" encoding="utf-8"?>
<calcChain xmlns="http://schemas.openxmlformats.org/spreadsheetml/2006/main">
  <c r="N22" i="19" l="1"/>
  <c r="M29" i="19"/>
  <c r="M28" i="19"/>
  <c r="Y4" i="28" l="1"/>
  <c r="Y5" i="28"/>
  <c r="Y6" i="28"/>
  <c r="Y7" i="28"/>
  <c r="Y8" i="28"/>
  <c r="Y9" i="28"/>
  <c r="Y10" i="28"/>
  <c r="Y11" i="28"/>
  <c r="Y12" i="28"/>
  <c r="Y13" i="28"/>
  <c r="Y14" i="28"/>
  <c r="Y15" i="28"/>
  <c r="Y16" i="28"/>
  <c r="Y17" i="28"/>
  <c r="Y18" i="28"/>
  <c r="Y19" i="28"/>
  <c r="Y20" i="28"/>
  <c r="Y21" i="28"/>
  <c r="Y22" i="28"/>
  <c r="Y23" i="28"/>
  <c r="Y24" i="28"/>
  <c r="Y25" i="28"/>
  <c r="Y26" i="28"/>
  <c r="Y27" i="28"/>
  <c r="Y28" i="28"/>
  <c r="Y29" i="28"/>
  <c r="Y30" i="28"/>
  <c r="Y31" i="28"/>
  <c r="Y32" i="28"/>
  <c r="Y33" i="28"/>
  <c r="Y34" i="28"/>
  <c r="Y35" i="28"/>
  <c r="Y36" i="28"/>
  <c r="Y37" i="28"/>
  <c r="Y38" i="28"/>
  <c r="Y39" i="28"/>
  <c r="Y40" i="28"/>
  <c r="Y41" i="28"/>
  <c r="Y42" i="28"/>
  <c r="Y43" i="28"/>
  <c r="Y44" i="28"/>
  <c r="Y45" i="28"/>
  <c r="Y3" i="28"/>
  <c r="U4" i="28"/>
  <c r="U5" i="28"/>
  <c r="U6" i="28"/>
  <c r="U7" i="28"/>
  <c r="U8" i="28"/>
  <c r="U9" i="28"/>
  <c r="U10" i="28"/>
  <c r="U11" i="28"/>
  <c r="U12" i="28"/>
  <c r="U13" i="28"/>
  <c r="U14" i="28"/>
  <c r="U15" i="28"/>
  <c r="U16" i="28"/>
  <c r="U17" i="28"/>
  <c r="U18" i="28"/>
  <c r="U19" i="28"/>
  <c r="U20" i="28"/>
  <c r="U21" i="28"/>
  <c r="U22" i="28"/>
  <c r="U23" i="28"/>
  <c r="U24" i="28"/>
  <c r="U25" i="28"/>
  <c r="U26" i="28"/>
  <c r="U27" i="28"/>
  <c r="U28" i="28"/>
  <c r="U29" i="28"/>
  <c r="U30" i="28"/>
  <c r="U31" i="28"/>
  <c r="U32" i="28"/>
  <c r="U33" i="28"/>
  <c r="U34" i="28"/>
  <c r="U35" i="28"/>
  <c r="U36" i="28"/>
  <c r="U37" i="28"/>
  <c r="U38" i="28"/>
  <c r="U39" i="28"/>
  <c r="U40" i="28"/>
  <c r="U41" i="28"/>
  <c r="U42" i="28"/>
  <c r="U43" i="28"/>
  <c r="U44" i="28"/>
  <c r="U45" i="28"/>
  <c r="U3" i="28"/>
  <c r="K46" i="28"/>
  <c r="J41" i="28"/>
  <c r="J42" i="28"/>
  <c r="J43" i="28"/>
  <c r="J44" i="28"/>
  <c r="J45" i="28"/>
  <c r="J46" i="28"/>
  <c r="R4" i="28"/>
  <c r="R5" i="28"/>
  <c r="R6" i="28"/>
  <c r="R7" i="28"/>
  <c r="R8" i="28"/>
  <c r="R9" i="28"/>
  <c r="R10" i="28"/>
  <c r="R11" i="28"/>
  <c r="R12" i="28"/>
  <c r="R13" i="28"/>
  <c r="R14" i="28"/>
  <c r="R15" i="28"/>
  <c r="R16" i="28"/>
  <c r="R17" i="28"/>
  <c r="R18" i="28"/>
  <c r="R19" i="28"/>
  <c r="R20" i="28"/>
  <c r="R21" i="28"/>
  <c r="R22" i="28"/>
  <c r="R23" i="28"/>
  <c r="R24" i="28"/>
  <c r="R27" i="28"/>
  <c r="R28" i="28"/>
  <c r="R29" i="28"/>
  <c r="R30" i="28"/>
  <c r="R31" i="28"/>
  <c r="R32" i="28"/>
  <c r="R33" i="28"/>
  <c r="R34" i="28"/>
  <c r="R35" i="28"/>
  <c r="R38" i="28"/>
  <c r="R39" i="28"/>
  <c r="R42" i="28"/>
  <c r="R43" i="28"/>
  <c r="R44" i="28"/>
  <c r="R45" i="28"/>
  <c r="Q4" i="28"/>
  <c r="Q5" i="28"/>
  <c r="Q6" i="28"/>
  <c r="Q7" i="28"/>
  <c r="Q8" i="28"/>
  <c r="Q9" i="28"/>
  <c r="Q10" i="28"/>
  <c r="Q11" i="28"/>
  <c r="Q12" i="28"/>
  <c r="Q13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29" i="28"/>
  <c r="Q30" i="28"/>
  <c r="Q31" i="28"/>
  <c r="Q32" i="28"/>
  <c r="Q33" i="28"/>
  <c r="Q34" i="28"/>
  <c r="Q35" i="28"/>
  <c r="Q36" i="28"/>
  <c r="Q37" i="28"/>
  <c r="Q38" i="28"/>
  <c r="Q39" i="28"/>
  <c r="Q40" i="28"/>
  <c r="Q41" i="28"/>
  <c r="Q42" i="28"/>
  <c r="Q43" i="28"/>
  <c r="Q44" i="28"/>
  <c r="Q45" i="28"/>
  <c r="Q3" i="28"/>
  <c r="N4" i="28"/>
  <c r="N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3" i="28"/>
  <c r="N21" i="19" l="1"/>
  <c r="N20" i="19"/>
  <c r="N13" i="19"/>
  <c r="N12" i="19"/>
  <c r="N15" i="19"/>
  <c r="N14" i="19"/>
  <c r="N25" i="19"/>
  <c r="N24" i="19"/>
  <c r="N17" i="19"/>
  <c r="N16" i="19"/>
  <c r="N5" i="19"/>
  <c r="N4" i="19"/>
  <c r="N60" i="19"/>
  <c r="N29" i="19"/>
  <c r="N28" i="19"/>
  <c r="N19" i="19"/>
  <c r="N18" i="19"/>
  <c r="N36" i="19"/>
  <c r="N35" i="19"/>
  <c r="N42" i="19"/>
  <c r="N41" i="19"/>
  <c r="N34" i="19"/>
  <c r="N33" i="19"/>
  <c r="N38" i="19"/>
  <c r="N37" i="19"/>
  <c r="O6" i="19" l="1"/>
  <c r="O7" i="19"/>
  <c r="O8" i="19"/>
  <c r="O9" i="19"/>
  <c r="O10" i="19"/>
  <c r="O11" i="19"/>
  <c r="N32" i="19"/>
  <c r="N31" i="19"/>
  <c r="N27" i="19"/>
  <c r="N26" i="19"/>
  <c r="N11" i="19"/>
  <c r="N10" i="19"/>
  <c r="N9" i="19"/>
  <c r="N8" i="19"/>
  <c r="N7" i="19"/>
  <c r="N6" i="19"/>
  <c r="J23" i="19" l="1"/>
  <c r="J22" i="19"/>
  <c r="J21" i="19"/>
  <c r="J20" i="19"/>
  <c r="I59" i="19" l="1"/>
  <c r="I58" i="19"/>
  <c r="I61" i="19"/>
  <c r="I60" i="19"/>
  <c r="I57" i="19"/>
  <c r="I56" i="19"/>
  <c r="I5" i="19" l="1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" i="19"/>
  <c r="G4" i="19"/>
  <c r="J47" i="23"/>
  <c r="J9" i="19"/>
  <c r="J8" i="19"/>
  <c r="J11" i="19"/>
  <c r="J10" i="19"/>
  <c r="J30" i="19"/>
  <c r="J38" i="19"/>
  <c r="J37" i="19"/>
  <c r="J36" i="19" l="1"/>
  <c r="J35" i="19"/>
  <c r="J34" i="19"/>
  <c r="J33" i="19"/>
  <c r="J40" i="19"/>
  <c r="J39" i="19"/>
  <c r="J32" i="19" l="1"/>
  <c r="J31" i="19"/>
  <c r="J5" i="19" l="1"/>
  <c r="J4" i="19"/>
  <c r="J7" i="19"/>
  <c r="J6" i="19"/>
  <c r="J27" i="19" l="1"/>
  <c r="J26" i="19"/>
  <c r="J25" i="19"/>
  <c r="J24" i="19"/>
  <c r="J42" i="19"/>
  <c r="J41" i="19"/>
  <c r="J44" i="19"/>
  <c r="J43" i="19"/>
  <c r="J29" i="19"/>
  <c r="J28" i="19"/>
  <c r="J15" i="19" l="1"/>
  <c r="J14" i="19"/>
  <c r="J17" i="19"/>
  <c r="J16" i="19"/>
  <c r="J13" i="19" l="1"/>
  <c r="J12" i="19"/>
  <c r="J19" i="19" l="1"/>
  <c r="J18" i="19"/>
  <c r="M79" i="19" l="1"/>
  <c r="M78" i="19"/>
  <c r="L47" i="19" l="1"/>
  <c r="N47" i="19"/>
  <c r="AS47" i="24"/>
  <c r="G47" i="19" s="1"/>
  <c r="O47" i="19" s="1"/>
  <c r="AT47" i="24"/>
  <c r="H5" i="25" l="1"/>
  <c r="L5" i="19" s="1"/>
  <c r="O5" i="19" s="1"/>
  <c r="H6" i="25"/>
  <c r="L6" i="19" s="1"/>
  <c r="H7" i="25"/>
  <c r="H8" i="25"/>
  <c r="L8" i="19" s="1"/>
  <c r="H9" i="25"/>
  <c r="L9" i="19" s="1"/>
  <c r="H10" i="25"/>
  <c r="L10" i="19" s="1"/>
  <c r="H11" i="25"/>
  <c r="H12" i="25"/>
  <c r="L12" i="19" s="1"/>
  <c r="O12" i="19" s="1"/>
  <c r="H13" i="25"/>
  <c r="L13" i="19" s="1"/>
  <c r="O13" i="19" s="1"/>
  <c r="H14" i="25"/>
  <c r="L14" i="19" s="1"/>
  <c r="O14" i="19" s="1"/>
  <c r="H15" i="25"/>
  <c r="H16" i="25"/>
  <c r="L16" i="19" s="1"/>
  <c r="H17" i="25"/>
  <c r="L17" i="19" s="1"/>
  <c r="H18" i="25"/>
  <c r="L18" i="19" s="1"/>
  <c r="H19" i="25"/>
  <c r="L19" i="19" s="1"/>
  <c r="H20" i="25"/>
  <c r="L20" i="19" s="1"/>
  <c r="H21" i="25"/>
  <c r="L21" i="19" s="1"/>
  <c r="H22" i="25"/>
  <c r="L22" i="19" s="1"/>
  <c r="H23" i="25"/>
  <c r="L23" i="19" s="1"/>
  <c r="H24" i="25"/>
  <c r="L24" i="19" s="1"/>
  <c r="H25" i="25"/>
  <c r="L25" i="19" s="1"/>
  <c r="H26" i="25"/>
  <c r="H27" i="25"/>
  <c r="H28" i="25"/>
  <c r="L28" i="19" s="1"/>
  <c r="H29" i="25"/>
  <c r="L29" i="19" s="1"/>
  <c r="H30" i="25"/>
  <c r="L30" i="19" s="1"/>
  <c r="H31" i="25"/>
  <c r="L31" i="19" s="1"/>
  <c r="H32" i="25"/>
  <c r="L32" i="19" s="1"/>
  <c r="H33" i="25"/>
  <c r="L33" i="19" s="1"/>
  <c r="H34" i="25"/>
  <c r="L34" i="19" s="1"/>
  <c r="H35" i="25"/>
  <c r="L35" i="19" s="1"/>
  <c r="H36" i="25"/>
  <c r="L36" i="19" s="1"/>
  <c r="H37" i="25"/>
  <c r="H38" i="25"/>
  <c r="H39" i="25"/>
  <c r="L39" i="19" s="1"/>
  <c r="H40" i="25"/>
  <c r="L40" i="19" s="1"/>
  <c r="H41" i="25"/>
  <c r="H42" i="25"/>
  <c r="H43" i="25"/>
  <c r="L43" i="19" s="1"/>
  <c r="H44" i="25"/>
  <c r="L44" i="19" s="1"/>
  <c r="H45" i="25"/>
  <c r="L45" i="19" s="1"/>
  <c r="H46" i="25"/>
  <c r="L46" i="19" s="1"/>
  <c r="J4" i="28"/>
  <c r="X4" i="28"/>
  <c r="J5" i="28"/>
  <c r="X5" i="28"/>
  <c r="J6" i="28"/>
  <c r="X6" i="28"/>
  <c r="J7" i="28"/>
  <c r="X7" i="28"/>
  <c r="J8" i="28"/>
  <c r="X8" i="28"/>
  <c r="J9" i="28"/>
  <c r="X9" i="28"/>
  <c r="J10" i="28"/>
  <c r="X10" i="28"/>
  <c r="J11" i="28"/>
  <c r="X11" i="28"/>
  <c r="J12" i="28"/>
  <c r="X12" i="28"/>
  <c r="J13" i="28"/>
  <c r="X13" i="28"/>
  <c r="J14" i="28"/>
  <c r="X14" i="28"/>
  <c r="J15" i="28"/>
  <c r="X15" i="28"/>
  <c r="J16" i="28"/>
  <c r="X16" i="28"/>
  <c r="J17" i="28"/>
  <c r="X17" i="28"/>
  <c r="J18" i="28"/>
  <c r="X18" i="28"/>
  <c r="J19" i="28"/>
  <c r="X19" i="28"/>
  <c r="J20" i="28"/>
  <c r="X20" i="28"/>
  <c r="J21" i="28"/>
  <c r="X21" i="28"/>
  <c r="J22" i="28"/>
  <c r="X22" i="28"/>
  <c r="J23" i="28"/>
  <c r="X23" i="28"/>
  <c r="J24" i="28"/>
  <c r="X24" i="28"/>
  <c r="J25" i="28"/>
  <c r="X25" i="28"/>
  <c r="J26" i="28"/>
  <c r="X26" i="28"/>
  <c r="J27" i="28"/>
  <c r="X27" i="28"/>
  <c r="J28" i="28"/>
  <c r="X28" i="28"/>
  <c r="J29" i="28"/>
  <c r="X29" i="28"/>
  <c r="J30" i="28"/>
  <c r="X30" i="28"/>
  <c r="J31" i="28"/>
  <c r="X31" i="28"/>
  <c r="J32" i="28"/>
  <c r="X32" i="28"/>
  <c r="J33" i="28"/>
  <c r="X33" i="28"/>
  <c r="J34" i="28"/>
  <c r="X34" i="28"/>
  <c r="J35" i="28"/>
  <c r="X35" i="28"/>
  <c r="J36" i="28"/>
  <c r="X36" i="28"/>
  <c r="J37" i="28"/>
  <c r="X37" i="28"/>
  <c r="J38" i="28"/>
  <c r="X38" i="28"/>
  <c r="J39" i="28"/>
  <c r="X39" i="28"/>
  <c r="J40" i="28"/>
  <c r="X40" i="28"/>
  <c r="X41" i="28"/>
  <c r="X42" i="28"/>
  <c r="X43" i="28"/>
  <c r="X44" i="28"/>
  <c r="X45" i="28"/>
  <c r="I5" i="26"/>
  <c r="I6" i="26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N23" i="19" s="1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N39" i="19" s="1"/>
  <c r="I40" i="26"/>
  <c r="I41" i="26"/>
  <c r="I42" i="26"/>
  <c r="I43" i="26"/>
  <c r="N43" i="19" s="1"/>
  <c r="I44" i="26"/>
  <c r="I45" i="26"/>
  <c r="N45" i="19" s="1"/>
  <c r="I46" i="26"/>
  <c r="N46" i="19" s="1"/>
  <c r="AS5" i="24"/>
  <c r="G5" i="19" s="1"/>
  <c r="AT5" i="24"/>
  <c r="AS6" i="24"/>
  <c r="G6" i="19" s="1"/>
  <c r="AT6" i="24"/>
  <c r="AS7" i="24"/>
  <c r="G7" i="19" s="1"/>
  <c r="AT7" i="24"/>
  <c r="AS8" i="24"/>
  <c r="G8" i="19" s="1"/>
  <c r="AT8" i="24"/>
  <c r="AS9" i="24"/>
  <c r="G9" i="19" s="1"/>
  <c r="AT9" i="24"/>
  <c r="AS10" i="24"/>
  <c r="G10" i="19" s="1"/>
  <c r="AT10" i="24"/>
  <c r="AS11" i="24"/>
  <c r="G11" i="19" s="1"/>
  <c r="AT11" i="24"/>
  <c r="AS12" i="24"/>
  <c r="G12" i="19" s="1"/>
  <c r="AT12" i="24"/>
  <c r="AS13" i="24"/>
  <c r="G13" i="19" s="1"/>
  <c r="AT13" i="24"/>
  <c r="AS14" i="24"/>
  <c r="G14" i="19" s="1"/>
  <c r="AT14" i="24"/>
  <c r="AS15" i="24"/>
  <c r="G15" i="19" s="1"/>
  <c r="AT15" i="24"/>
  <c r="AS16" i="24"/>
  <c r="G16" i="19" s="1"/>
  <c r="AT16" i="24"/>
  <c r="AS17" i="24"/>
  <c r="G17" i="19" s="1"/>
  <c r="AT17" i="24"/>
  <c r="AS18" i="24"/>
  <c r="G18" i="19" s="1"/>
  <c r="AT18" i="24"/>
  <c r="AS19" i="24"/>
  <c r="G19" i="19" s="1"/>
  <c r="AT19" i="24"/>
  <c r="AS20" i="24"/>
  <c r="G20" i="19" s="1"/>
  <c r="AT20" i="24"/>
  <c r="AS21" i="24"/>
  <c r="G21" i="19" s="1"/>
  <c r="AT21" i="24"/>
  <c r="AS22" i="24"/>
  <c r="G22" i="19" s="1"/>
  <c r="AT22" i="24"/>
  <c r="AS23" i="24"/>
  <c r="G23" i="19" s="1"/>
  <c r="AT23" i="24"/>
  <c r="AS24" i="24"/>
  <c r="G24" i="19" s="1"/>
  <c r="AT24" i="24"/>
  <c r="AS25" i="24"/>
  <c r="G25" i="19" s="1"/>
  <c r="AT25" i="24"/>
  <c r="AS26" i="24"/>
  <c r="G26" i="19" s="1"/>
  <c r="AT26" i="24"/>
  <c r="AS27" i="24"/>
  <c r="G27" i="19" s="1"/>
  <c r="AT27" i="24"/>
  <c r="AS28" i="24"/>
  <c r="G28" i="19" s="1"/>
  <c r="AT28" i="24"/>
  <c r="AS29" i="24"/>
  <c r="G29" i="19" s="1"/>
  <c r="AT29" i="24"/>
  <c r="AS30" i="24"/>
  <c r="G30" i="19" s="1"/>
  <c r="AT30" i="24"/>
  <c r="AS31" i="24"/>
  <c r="G31" i="19" s="1"/>
  <c r="AT31" i="24"/>
  <c r="AS32" i="24"/>
  <c r="G32" i="19" s="1"/>
  <c r="AT32" i="24"/>
  <c r="AS33" i="24"/>
  <c r="G33" i="19" s="1"/>
  <c r="AT33" i="24"/>
  <c r="AS34" i="24"/>
  <c r="G34" i="19" s="1"/>
  <c r="AT34" i="24"/>
  <c r="AS35" i="24"/>
  <c r="G35" i="19" s="1"/>
  <c r="AT35" i="24"/>
  <c r="AS36" i="24"/>
  <c r="G36" i="19" s="1"/>
  <c r="AT36" i="24"/>
  <c r="AS37" i="24"/>
  <c r="G37" i="19" s="1"/>
  <c r="AT37" i="24"/>
  <c r="AS38" i="24"/>
  <c r="G38" i="19" s="1"/>
  <c r="AT38" i="24"/>
  <c r="AS39" i="24"/>
  <c r="G39" i="19" s="1"/>
  <c r="AT39" i="24"/>
  <c r="AS40" i="24"/>
  <c r="G40" i="19" s="1"/>
  <c r="AT40" i="24"/>
  <c r="AS41" i="24"/>
  <c r="G41" i="19" s="1"/>
  <c r="AT41" i="24"/>
  <c r="AS42" i="24"/>
  <c r="G42" i="19" s="1"/>
  <c r="AT42" i="24"/>
  <c r="AS43" i="24"/>
  <c r="G43" i="19" s="1"/>
  <c r="AT43" i="24"/>
  <c r="AS44" i="24"/>
  <c r="G44" i="19" s="1"/>
  <c r="AT44" i="24"/>
  <c r="AS45" i="24"/>
  <c r="G45" i="19" s="1"/>
  <c r="O45" i="19" s="1"/>
  <c r="AT45" i="24"/>
  <c r="AS46" i="24"/>
  <c r="G46" i="19" s="1"/>
  <c r="O46" i="19" s="1"/>
  <c r="AT46" i="24"/>
  <c r="J5" i="23"/>
  <c r="K4" i="28" s="1"/>
  <c r="J6" i="23"/>
  <c r="K5" i="28" s="1"/>
  <c r="J7" i="23"/>
  <c r="K6" i="28" s="1"/>
  <c r="J8" i="23"/>
  <c r="K7" i="28" s="1"/>
  <c r="J9" i="23"/>
  <c r="K8" i="28" s="1"/>
  <c r="J10" i="23"/>
  <c r="K9" i="28" s="1"/>
  <c r="J11" i="23"/>
  <c r="K10" i="28" s="1"/>
  <c r="J12" i="23"/>
  <c r="K11" i="28" s="1"/>
  <c r="J13" i="23"/>
  <c r="K12" i="28" s="1"/>
  <c r="J14" i="23"/>
  <c r="K13" i="28" s="1"/>
  <c r="J15" i="23"/>
  <c r="K14" i="28" s="1"/>
  <c r="J16" i="23"/>
  <c r="K15" i="28" s="1"/>
  <c r="J17" i="23"/>
  <c r="K16" i="28" s="1"/>
  <c r="J18" i="23"/>
  <c r="K17" i="28" s="1"/>
  <c r="J19" i="23"/>
  <c r="K18" i="28" s="1"/>
  <c r="J20" i="23"/>
  <c r="K19" i="28" s="1"/>
  <c r="J21" i="23"/>
  <c r="K20" i="28" s="1"/>
  <c r="J22" i="23"/>
  <c r="J23" i="23"/>
  <c r="J24" i="23"/>
  <c r="K23" i="28" s="1"/>
  <c r="J25" i="23"/>
  <c r="K24" i="28" s="1"/>
  <c r="J26" i="23"/>
  <c r="K25" i="28" s="1"/>
  <c r="J27" i="23"/>
  <c r="K26" i="28" s="1"/>
  <c r="J28" i="23"/>
  <c r="K27" i="28" s="1"/>
  <c r="J29" i="23"/>
  <c r="K28" i="28" s="1"/>
  <c r="J30" i="23"/>
  <c r="K29" i="28" s="1"/>
  <c r="J31" i="23"/>
  <c r="K30" i="28" s="1"/>
  <c r="J32" i="23"/>
  <c r="K31" i="28" s="1"/>
  <c r="J33" i="23"/>
  <c r="K32" i="28" s="1"/>
  <c r="J34" i="23"/>
  <c r="K33" i="28" s="1"/>
  <c r="J35" i="23"/>
  <c r="K34" i="28" s="1"/>
  <c r="J36" i="23"/>
  <c r="K35" i="28" s="1"/>
  <c r="J37" i="23"/>
  <c r="K36" i="28" s="1"/>
  <c r="J38" i="23"/>
  <c r="K37" i="28" s="1"/>
  <c r="J39" i="23"/>
  <c r="K38" i="28" s="1"/>
  <c r="J40" i="23"/>
  <c r="K39" i="28" s="1"/>
  <c r="J41" i="23"/>
  <c r="K40" i="28" s="1"/>
  <c r="J42" i="23"/>
  <c r="K41" i="28" s="1"/>
  <c r="J43" i="23"/>
  <c r="K42" i="28" s="1"/>
  <c r="J44" i="23"/>
  <c r="K43" i="28" s="1"/>
  <c r="J45" i="23"/>
  <c r="K44" i="28" s="1"/>
  <c r="J46" i="23"/>
  <c r="K45" i="28" s="1"/>
  <c r="L27" i="19" l="1"/>
  <c r="R26" i="28"/>
  <c r="L26" i="19"/>
  <c r="R25" i="28"/>
  <c r="L38" i="19"/>
  <c r="R37" i="28"/>
  <c r="L37" i="19"/>
  <c r="R36" i="28"/>
  <c r="L42" i="19"/>
  <c r="R41" i="28"/>
  <c r="L41" i="19"/>
  <c r="R40" i="28"/>
  <c r="K22" i="28"/>
  <c r="I23" i="19"/>
  <c r="K21" i="28"/>
  <c r="I22" i="19"/>
  <c r="O22" i="19" s="1"/>
  <c r="N44" i="19"/>
  <c r="N40" i="19"/>
  <c r="N30" i="19"/>
  <c r="L15" i="19"/>
  <c r="L11" i="19"/>
  <c r="L7" i="19"/>
  <c r="O37" i="19"/>
  <c r="O33" i="19"/>
  <c r="O25" i="19"/>
  <c r="O21" i="19"/>
  <c r="O42" i="19"/>
  <c r="O38" i="19"/>
  <c r="O34" i="19"/>
  <c r="O30" i="19"/>
  <c r="O26" i="19"/>
  <c r="O18" i="19"/>
  <c r="O41" i="19"/>
  <c r="O29" i="19"/>
  <c r="O17" i="19"/>
  <c r="O43" i="19"/>
  <c r="O39" i="19"/>
  <c r="O35" i="19"/>
  <c r="O31" i="19"/>
  <c r="O27" i="19"/>
  <c r="O23" i="19"/>
  <c r="O19" i="19"/>
  <c r="O15" i="19"/>
  <c r="O44" i="19"/>
  <c r="O40" i="19"/>
  <c r="O36" i="19"/>
  <c r="O32" i="19"/>
  <c r="O28" i="19"/>
  <c r="O24" i="19"/>
  <c r="O20" i="19"/>
  <c r="O16" i="19"/>
  <c r="J3" i="28"/>
  <c r="X3" i="28"/>
  <c r="S53" i="28" l="1"/>
  <c r="P53" i="28"/>
  <c r="O53" i="28"/>
  <c r="M53" i="28"/>
  <c r="L53" i="28"/>
  <c r="G53" i="28"/>
  <c r="E53" i="28"/>
  <c r="S52" i="28"/>
  <c r="P52" i="28"/>
  <c r="O52" i="28"/>
  <c r="M52" i="28"/>
  <c r="L52" i="28"/>
  <c r="G52" i="28"/>
  <c r="E52" i="28"/>
  <c r="S51" i="28"/>
  <c r="P51" i="28"/>
  <c r="O51" i="28"/>
  <c r="M51" i="28"/>
  <c r="L51" i="28"/>
  <c r="G51" i="28"/>
  <c r="E51" i="28"/>
  <c r="S50" i="28"/>
  <c r="P50" i="28"/>
  <c r="O50" i="28"/>
  <c r="M50" i="28"/>
  <c r="L50" i="28"/>
  <c r="G50" i="28"/>
  <c r="E50" i="28"/>
  <c r="T53" i="28"/>
  <c r="Q53" i="28"/>
  <c r="N52" i="28"/>
  <c r="T50" i="28" l="1"/>
  <c r="N51" i="28"/>
  <c r="T52" i="28"/>
  <c r="N53" i="28"/>
  <c r="Q50" i="28"/>
  <c r="Q52" i="28"/>
  <c r="N50" i="28"/>
  <c r="T51" i="28"/>
  <c r="Q51" i="28"/>
  <c r="N81" i="19" l="1"/>
  <c r="M81" i="19" l="1"/>
  <c r="N80" i="19" l="1"/>
  <c r="H56" i="25" l="1"/>
  <c r="H57" i="25"/>
  <c r="H58" i="25"/>
  <c r="H59" i="25"/>
  <c r="H60" i="25"/>
  <c r="H55" i="25"/>
  <c r="L80" i="19" l="1"/>
  <c r="L79" i="19"/>
  <c r="L78" i="19"/>
  <c r="J81" i="19"/>
  <c r="J51" i="23" l="1"/>
  <c r="I79" i="19" s="1"/>
  <c r="J52" i="23"/>
  <c r="I80" i="19" s="1"/>
  <c r="J53" i="23"/>
  <c r="I81" i="19" s="1"/>
  <c r="O81" i="19" s="1"/>
  <c r="O80" i="19" l="1"/>
  <c r="I69" i="19" l="1"/>
  <c r="J69" i="19" l="1"/>
  <c r="AT4" i="24" l="1"/>
  <c r="AS4" i="24"/>
  <c r="G51" i="19" l="1"/>
  <c r="G50" i="19"/>
  <c r="G49" i="19"/>
  <c r="G48" i="19"/>
  <c r="I53" i="26" l="1"/>
  <c r="I54" i="26"/>
  <c r="I50" i="26"/>
  <c r="N79" i="19" s="1"/>
  <c r="O79" i="19" s="1"/>
  <c r="I51" i="26"/>
  <c r="I52" i="26"/>
  <c r="I49" i="26"/>
  <c r="N78" i="19" s="1"/>
  <c r="I4" i="26" l="1"/>
  <c r="O67" i="19" l="1"/>
  <c r="O66" i="19"/>
  <c r="Y53" i="28" l="1"/>
  <c r="Y51" i="28"/>
  <c r="Y52" i="28"/>
  <c r="Y50" i="28"/>
  <c r="J50" i="23"/>
  <c r="I78" i="19" l="1"/>
  <c r="O78" i="19" s="1"/>
  <c r="J4" i="23"/>
  <c r="K3" i="28" l="1"/>
  <c r="H4" i="25"/>
  <c r="H51" i="19"/>
  <c r="J51" i="19"/>
  <c r="K51" i="19"/>
  <c r="N51" i="19"/>
  <c r="H50" i="19"/>
  <c r="J50" i="19"/>
  <c r="K50" i="19"/>
  <c r="N50" i="19"/>
  <c r="M50" i="19"/>
  <c r="M51" i="19"/>
  <c r="H49" i="19"/>
  <c r="J49" i="19"/>
  <c r="K49" i="19"/>
  <c r="M49" i="19"/>
  <c r="N49" i="19"/>
  <c r="H48" i="19"/>
  <c r="J48" i="19"/>
  <c r="K48" i="19"/>
  <c r="M48" i="19"/>
  <c r="N48" i="19"/>
  <c r="K52" i="28" l="1"/>
  <c r="K51" i="28"/>
  <c r="K53" i="28"/>
  <c r="K50" i="28"/>
  <c r="L4" i="19"/>
  <c r="O4" i="19" s="1"/>
  <c r="R3" i="28"/>
  <c r="E51" i="19"/>
  <c r="E49" i="19"/>
  <c r="E48" i="19"/>
  <c r="E50" i="19"/>
  <c r="I51" i="19"/>
  <c r="I48" i="19"/>
  <c r="I49" i="19"/>
  <c r="I50" i="19"/>
  <c r="L49" i="19" l="1"/>
  <c r="L51" i="19"/>
  <c r="L50" i="19"/>
  <c r="L48" i="19"/>
  <c r="R52" i="28"/>
  <c r="R53" i="28"/>
  <c r="R51" i="28"/>
  <c r="R50" i="28"/>
  <c r="O50" i="19"/>
  <c r="O51" i="19"/>
  <c r="O49" i="19"/>
  <c r="O48" i="19"/>
</calcChain>
</file>

<file path=xl/sharedStrings.xml><?xml version="1.0" encoding="utf-8"?>
<sst xmlns="http://schemas.openxmlformats.org/spreadsheetml/2006/main" count="869" uniqueCount="292">
  <si>
    <t>S.No</t>
  </si>
  <si>
    <t>Student ID</t>
  </si>
  <si>
    <t>Name</t>
  </si>
  <si>
    <t>Total</t>
  </si>
  <si>
    <t>Group</t>
  </si>
  <si>
    <t>Supervisor</t>
  </si>
  <si>
    <t>Project Topic</t>
  </si>
  <si>
    <t>Mid-Term Presentation</t>
  </si>
  <si>
    <t>Mid-Term Report</t>
  </si>
  <si>
    <t>Final Presentation</t>
  </si>
  <si>
    <t>Final Report</t>
  </si>
  <si>
    <t>Examiner 1</t>
  </si>
  <si>
    <t>Examiner 2</t>
  </si>
  <si>
    <t>Examiner 3</t>
  </si>
  <si>
    <t>Examiner 4</t>
  </si>
  <si>
    <t>Examiner 5</t>
  </si>
  <si>
    <t>Remarks</t>
  </si>
  <si>
    <t>Faculty 1</t>
  </si>
  <si>
    <t>Faculty 2</t>
  </si>
  <si>
    <t>Student 1</t>
  </si>
  <si>
    <t>Faculty 3</t>
  </si>
  <si>
    <t>Faculty 4</t>
  </si>
  <si>
    <t>Faculty 5</t>
  </si>
  <si>
    <t>Faculty 6</t>
  </si>
  <si>
    <t>Faculty 7</t>
  </si>
  <si>
    <t>Faculty 8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</si>
  <si>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</si>
  <si>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</si>
  <si>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</si>
  <si>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</si>
  <si>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</si>
  <si>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</si>
  <si>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</si>
  <si>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</si>
  <si>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</si>
  <si>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</si>
  <si>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</si>
  <si>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</si>
  <si>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</si>
  <si>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</si>
  <si>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Final Total</t>
  </si>
  <si>
    <t>Average</t>
  </si>
  <si>
    <t>Standard Deviation</t>
  </si>
  <si>
    <t>Code Demo</t>
  </si>
  <si>
    <t>Minimum</t>
  </si>
  <si>
    <t>Maximum</t>
  </si>
  <si>
    <t>Grades</t>
  </si>
  <si>
    <t>خضر هنية</t>
  </si>
  <si>
    <t>Poster</t>
  </si>
  <si>
    <t xml:space="preserve">خالد خليل اسماعيل الشرقاوي </t>
  </si>
  <si>
    <t>From Previous Semester</t>
  </si>
  <si>
    <t>Student 16</t>
  </si>
  <si>
    <t>Student 17</t>
  </si>
  <si>
    <t>Student 18</t>
  </si>
  <si>
    <t>Student 19</t>
  </si>
  <si>
    <t>Student 20</t>
  </si>
  <si>
    <t>Student 21</t>
  </si>
  <si>
    <t>Student 22</t>
  </si>
  <si>
    <t>Student 23</t>
  </si>
  <si>
    <t>Student 24</t>
  </si>
  <si>
    <t>Student 25</t>
  </si>
  <si>
    <t>Student 26</t>
  </si>
  <si>
    <t>Student 27</t>
  </si>
  <si>
    <t>Student 28</t>
  </si>
  <si>
    <t>Student 29</t>
  </si>
  <si>
    <t>Student 30</t>
  </si>
  <si>
    <t>Student 31</t>
  </si>
  <si>
    <t>IP</t>
  </si>
  <si>
    <t>FOR CPTD 499</t>
  </si>
  <si>
    <t xml:space="preserve">نصر محمد عيد العوفي </t>
  </si>
  <si>
    <t>Total (Best two)</t>
  </si>
  <si>
    <t>Dr. Buhari</t>
  </si>
  <si>
    <t>Mr. Baker</t>
  </si>
  <si>
    <t>Mr. Mutasem</t>
  </si>
  <si>
    <t>Mr. Majed</t>
  </si>
  <si>
    <t>Mr. Ishaq</t>
  </si>
  <si>
    <t>Dr. Reda</t>
  </si>
  <si>
    <t>Mr. Fazal</t>
  </si>
  <si>
    <t>Email1</t>
  </si>
  <si>
    <t>Email2</t>
  </si>
  <si>
    <t>Section</t>
  </si>
  <si>
    <t>khader.haniyeh@gmail.com</t>
  </si>
  <si>
    <t>يوسف علي محمد شربيني</t>
  </si>
  <si>
    <t>W12</t>
  </si>
  <si>
    <t>F</t>
  </si>
  <si>
    <t>On Odusplus</t>
  </si>
  <si>
    <t>أنور عبده أحمد شطاري</t>
  </si>
  <si>
    <t>NA6</t>
  </si>
  <si>
    <t>Faculty 9</t>
  </si>
  <si>
    <t>فيصل بدر مشعل الشلهوب</t>
  </si>
  <si>
    <t>S1</t>
  </si>
  <si>
    <t>S2</t>
  </si>
  <si>
    <t>Traffic Lights Monitoring</t>
  </si>
  <si>
    <t>Mr. Morshed</t>
  </si>
  <si>
    <t>Dr. Khamis</t>
  </si>
  <si>
    <t>Muhammad Alomri</t>
  </si>
  <si>
    <t>Salam Alzahrani</t>
  </si>
  <si>
    <t>Fahad Almashi</t>
  </si>
  <si>
    <t>Mr. Mutasim</t>
  </si>
  <si>
    <t>Mr. Maged</t>
  </si>
  <si>
    <t>Wedding Hall Booking Application</t>
  </si>
  <si>
    <t>Smart Key</t>
  </si>
  <si>
    <t>Bring application; Alomri was absent due to illness</t>
  </si>
  <si>
    <t>Code not done by student</t>
  </si>
  <si>
    <t>Apply mathematical and scientific knowledge and skills</t>
  </si>
  <si>
    <t>Produce a complete and final design of the system based on software engineering and implementation aspects</t>
  </si>
  <si>
    <t>Implement the design and produce a working system</t>
  </si>
  <si>
    <t>Use various software engineering and appropriate development tools</t>
  </si>
  <si>
    <t>Learn new knowledge and skills required to realize the project in an independent way through the guidance of the supervisor</t>
  </si>
  <si>
    <t>Apply core knowledge areas of Information Technology such as programming, database, Human Computer Interaction, Networking and Security etc</t>
  </si>
  <si>
    <t>Apply testing concepts and techniques to the system</t>
  </si>
  <si>
    <t>Critically evaluate and troubleshoot the implementation of the project</t>
  </si>
  <si>
    <t>Capable to deliver his project work through presentations and code demonstrations</t>
  </si>
  <si>
    <t>Present a suitable documentation of the project work</t>
  </si>
  <si>
    <t>Work independently and in a team</t>
  </si>
  <si>
    <t>Observe ethical behavior throughout of project work</t>
  </si>
  <si>
    <t>Demonstrate a level of effectiveness expected by employers when he produces written documents, delivers oral presentations, and develops, prepares and interprets visual information.</t>
  </si>
  <si>
    <t>Final Design (5), Implementation (5)</t>
  </si>
  <si>
    <t>Testing (2)</t>
  </si>
  <si>
    <t>Mid Presentation (20 convert to 10)</t>
  </si>
  <si>
    <t>Prototype (3)</t>
  </si>
  <si>
    <t>Objectives (5)</t>
  </si>
  <si>
    <t>HVCLO</t>
  </si>
  <si>
    <t>Code Demo (10)</t>
  </si>
  <si>
    <t>System description (1)</t>
  </si>
  <si>
    <t>Functionality (4)</t>
  </si>
  <si>
    <t>Version Mgt and Exceptions (5)</t>
  </si>
  <si>
    <t>Introduction, Analysis and Methodology (3)</t>
  </si>
  <si>
    <t>Mid Report (15 convert to 10)</t>
  </si>
  <si>
    <t>General (4), Appendix (1)</t>
  </si>
  <si>
    <t>Literature Review (1)</t>
  </si>
  <si>
    <t>Testing (3)</t>
  </si>
  <si>
    <t>Implementation (3)</t>
  </si>
  <si>
    <t>Testing (5)</t>
  </si>
  <si>
    <t>Prototype (5)</t>
  </si>
  <si>
    <t>Results (5), Presentation (5)</t>
  </si>
  <si>
    <t>Final Presentation (20 converted to 30)</t>
  </si>
  <si>
    <t>Implementation (3), Testing (5)</t>
  </si>
  <si>
    <t>Final Report (20 convert to 15)</t>
  </si>
  <si>
    <t>Abstract (3), Results (3)</t>
  </si>
  <si>
    <t>General (2), Appendix (1)</t>
  </si>
  <si>
    <t>Conclusion (3)</t>
  </si>
  <si>
    <t>Mid-Term Presentation - HVCLO4 - 1</t>
  </si>
  <si>
    <t>Mid-Term Presentation - HVCLO4 - 2</t>
  </si>
  <si>
    <t>Mid-Term Presentation - HVCLO4 - 3</t>
  </si>
  <si>
    <t>Mid-Term Presentation - HVCLO4</t>
  </si>
  <si>
    <t>Code Demo - HVCLO9 - 2</t>
  </si>
  <si>
    <t>Code Demo - HVCLO9</t>
  </si>
  <si>
    <t>Code Demo - HVCLO8 - 1</t>
  </si>
  <si>
    <t>Code Demo - HVCLO8 - 2</t>
  </si>
  <si>
    <t>Code Demo - HVCLO8</t>
  </si>
  <si>
    <t>Code Demo - HVCLO9 - 1</t>
  </si>
  <si>
    <t>Final Presentation - HVCLO6</t>
  </si>
  <si>
    <t>Final Presentation - HVCLO6 - 1</t>
  </si>
  <si>
    <t>Final Presentation - HVCLO6 -2</t>
  </si>
  <si>
    <t>Final Presentation - HVCLO13</t>
  </si>
  <si>
    <t>Final Presentation - HVCLO13 - 1</t>
  </si>
  <si>
    <t>Final Presentation - HVCLO13 - 2</t>
  </si>
  <si>
    <t>ID</t>
  </si>
  <si>
    <t>اسامه فؤاد غشيم باجابر</t>
  </si>
  <si>
    <t>ايمن سامي حسين حسين</t>
  </si>
  <si>
    <t>عبدالرحمن علي محمد الصلاحي</t>
  </si>
  <si>
    <t>ساري مسفر حسين السبيعي</t>
  </si>
  <si>
    <t>حازم محمد مختار تركستاني</t>
  </si>
  <si>
    <t>عمار علي أحمد العقيلي</t>
  </si>
  <si>
    <t>محمد داود سليمان مشاط</t>
  </si>
  <si>
    <t>علي محمود علي قمصاني</t>
  </si>
  <si>
    <t>صهيب عبدالله محمد العلاوي</t>
  </si>
  <si>
    <t>عمر عبدالعزيز حضيض الشيخ</t>
  </si>
  <si>
    <t>عبدالله هاشم احمد حتيمش</t>
  </si>
  <si>
    <t>سليمان ماجد جعفر كعكي</t>
  </si>
  <si>
    <t>محمد علي محمد الزهراني</t>
  </si>
  <si>
    <t>عبدالله نبيل بن زارع الحربي</t>
  </si>
  <si>
    <t>Rayan Alkurdi</t>
  </si>
  <si>
    <t>عاصم عبد الرحمن عبد المعطي الحربي</t>
  </si>
  <si>
    <t>ريان رجب عبدالله الزهراني</t>
  </si>
  <si>
    <t>البراء محمد ناصر بغدادي</t>
  </si>
  <si>
    <t>ريان عايض طلق السلمي</t>
  </si>
  <si>
    <t>راكان عبدالرحمن بن شامان البقمي</t>
  </si>
  <si>
    <t>عبدالرحمن محمد بركوت الخميسي</t>
  </si>
  <si>
    <t>عبدالرحمن أحمد عيضه الثبيتي</t>
  </si>
  <si>
    <t>خالد علي محمد الشمراني</t>
  </si>
  <si>
    <t>محي الدين سامي محي الدين حبال</t>
  </si>
  <si>
    <t>ماهر ابراهيم حمزه مليباري</t>
  </si>
  <si>
    <t>عبدالرحمن حسين مصطفى زغبي</t>
  </si>
  <si>
    <t>زياد احمد صالح الغامدي</t>
  </si>
  <si>
    <t>صفوان أحمد علي الاحمدي</t>
  </si>
  <si>
    <t>Abdulmohsin al safyani</t>
  </si>
  <si>
    <t>هشام عاطف محمد الشبراوي</t>
  </si>
  <si>
    <t>نواف عبدالله حسن حوذان</t>
  </si>
  <si>
    <t>محمد يوسف محمد بلشرف</t>
  </si>
  <si>
    <t>خالد هاني محمد الحربي</t>
  </si>
  <si>
    <t>أحمد عيدروس حسن الجفري</t>
  </si>
  <si>
    <t>Baraa Jaha</t>
  </si>
  <si>
    <t>Saad Safar</t>
  </si>
  <si>
    <t>Dr. George</t>
  </si>
  <si>
    <t>Dr. Rizwan</t>
  </si>
  <si>
    <t>Dr. Barnawi</t>
  </si>
  <si>
    <t>Mr. Marwan</t>
  </si>
  <si>
    <t>Dr. Saim</t>
  </si>
  <si>
    <t>CPIT 499 Senior Project 2  Semester 2 - 2016 - 2017</t>
  </si>
  <si>
    <t>Intelligent Water mgt: system</t>
  </si>
  <si>
    <t>An android Islamic application for training children</t>
  </si>
  <si>
    <t>تركي فيصل محمد السليماني</t>
  </si>
  <si>
    <t>Mr.Ishaq</t>
  </si>
  <si>
    <t>سعيد احمد محمد عسيري</t>
  </si>
  <si>
    <t>عنان خالد صالح قاضي</t>
  </si>
  <si>
    <t>Fazal Qudus</t>
  </si>
  <si>
    <t>حسام محمد عبدالله الزهراني</t>
  </si>
  <si>
    <t>بدر خالد بن صادق حسين بخش</t>
  </si>
  <si>
    <t xml:space="preserve">محمد عبدالله ظافر القرني </t>
  </si>
  <si>
    <t>عبدالعزيز عبدالاله غانم الباني</t>
  </si>
  <si>
    <t xml:space="preserve">عبدالرحمن امين بكر حريري </t>
  </si>
  <si>
    <t xml:space="preserve">عمر امين بكر حريري </t>
  </si>
  <si>
    <t>صهيب عصام بن جميل خيرالله</t>
  </si>
  <si>
    <t>Arcade Game</t>
  </si>
  <si>
    <t>Smart Parking Navigator</t>
  </si>
  <si>
    <t>Integrated services for smart cities</t>
  </si>
  <si>
    <t>A quiz game with machine learning approach</t>
  </si>
  <si>
    <t>React Native essential utalities</t>
  </si>
  <si>
    <t>Multi purpose Robotic platform</t>
  </si>
  <si>
    <t>3D Walker</t>
  </si>
  <si>
    <t>Smart System for blind people</t>
  </si>
  <si>
    <t>Integration of Hardware and software to automate car</t>
  </si>
  <si>
    <t>Automation of Car monitoring system</t>
  </si>
  <si>
    <t>VDI System Using Linux container (Docker) for university students</t>
  </si>
  <si>
    <t>Road Assistant Mobile Application</t>
  </si>
  <si>
    <t>Car Services Application</t>
  </si>
  <si>
    <t>Bazar Market Application</t>
  </si>
  <si>
    <t>Water monitor system (WMS)</t>
  </si>
  <si>
    <t>Organizing health center workflow by using android and web application</t>
  </si>
  <si>
    <t>Flood Maps</t>
  </si>
  <si>
    <t>SQL Commands simulator System</t>
  </si>
  <si>
    <t>Traffic monitoring system (violation detection)</t>
  </si>
  <si>
    <t>اوفى مازن ابن عبدالرحمن افندي</t>
  </si>
  <si>
    <t>ريان خالد خليل كردي</t>
  </si>
  <si>
    <t>عبدالمحسن حسن ابراهيم السفياني</t>
  </si>
  <si>
    <t xml:space="preserve">براء يوسف بن عبدالحميد جاها </t>
  </si>
  <si>
    <t xml:space="preserve">سعد خالد محمد سفر </t>
  </si>
  <si>
    <t>x</t>
  </si>
  <si>
    <t>احمد صالح بن أحمد الغامدي</t>
  </si>
  <si>
    <t>AB</t>
  </si>
  <si>
    <t>Dr. Batarfi</t>
  </si>
  <si>
    <t>Pilgrim location for locating acquaintances and companions</t>
  </si>
  <si>
    <t>X1</t>
  </si>
  <si>
    <t>X13</t>
  </si>
  <si>
    <t>X11</t>
  </si>
  <si>
    <t>X17</t>
  </si>
  <si>
    <t>X15</t>
  </si>
  <si>
    <t>X18</t>
  </si>
  <si>
    <t>X16</t>
  </si>
  <si>
    <t>X2</t>
  </si>
  <si>
    <t>X20</t>
  </si>
  <si>
    <t>X22</t>
  </si>
  <si>
    <t>X23</t>
  </si>
  <si>
    <t>X24</t>
  </si>
  <si>
    <t>X26</t>
  </si>
  <si>
    <t>X28</t>
  </si>
  <si>
    <t>X9</t>
  </si>
  <si>
    <t>X29</t>
  </si>
  <si>
    <t>X3</t>
  </si>
  <si>
    <t>X27</t>
  </si>
  <si>
    <t>X30</t>
  </si>
  <si>
    <t>X31</t>
  </si>
  <si>
    <t>X32</t>
  </si>
  <si>
    <t>X33</t>
  </si>
  <si>
    <t>X4</t>
  </si>
  <si>
    <t>X34</t>
  </si>
  <si>
    <t>X21</t>
  </si>
  <si>
    <t>X5</t>
  </si>
  <si>
    <t>XX9</t>
  </si>
  <si>
    <t>XX8</t>
  </si>
  <si>
    <t>XX7</t>
  </si>
  <si>
    <t>X8</t>
  </si>
  <si>
    <t>XA</t>
  </si>
  <si>
    <t>X19</t>
  </si>
  <si>
    <t>X35</t>
  </si>
  <si>
    <t>X7</t>
  </si>
  <si>
    <t>X10</t>
  </si>
  <si>
    <t>XX</t>
  </si>
  <si>
    <t>XX2</t>
  </si>
  <si>
    <t>XX3</t>
  </si>
  <si>
    <t>XX4</t>
  </si>
  <si>
    <t>XX5</t>
  </si>
  <si>
    <t>XX6</t>
  </si>
  <si>
    <t>X25</t>
  </si>
  <si>
    <t>Smart Refrigerator</t>
  </si>
  <si>
    <t>Workshop job information dissemination system for car owners</t>
  </si>
  <si>
    <t>Forqan Ahmed</t>
  </si>
  <si>
    <t>Ahmed Barnawi</t>
  </si>
  <si>
    <t>Data Center Monitoring System</t>
  </si>
  <si>
    <t>Smart Garage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</si>
</sst>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21" x14ac:knownFonts="1">
    <font>
      <sz val="11"/>
      <color theme="1"/>
      <name val="Calibri"/>
      <family val="2"/>
      <scheme val="minor"/>
    </font>
    <font>
      <b/>
      <sz val="10"/>
      <color rgb="FF000080"/>
      <name val="Arabic Transparent"/>
      <charset val="178"/>
    </font>
    <font>
      <b/>
      <sz val="11"/>
      <color theme="1"/>
      <name val="Calibri"/>
      <family val="2"/>
      <scheme val="minor"/>
    </font>
    <font>
      <sz val="11"/>
      <color rgb="FF000000"/>
      <name val="Verdana"/>
      <family val="2"/>
    </font>
    <font>
      <b/>
      <sz val="14"/>
      <color theme="1"/>
      <name val="Arial"/>
      <family val="2"/>
    </font>
    <font>
      <sz val="12"/>
      <color theme="1"/>
      <name val="Verdana"/>
      <family val="2"/>
    </font>
    <font>
      <sz val="10"/>
      <color rgb="FF000000"/>
      <name val="Verdana"/>
      <family val="2"/>
    </font>
    <font>
      <sz val="11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Verdana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Verdana"/>
      <family val="2"/>
    </font>
    <font>
      <sz val="10.5"/>
      <color rgb="FF000000"/>
      <name val="Verdana"/>
      <family val="2"/>
    </font>
    <font>
      <sz val="11"/>
      <color rgb="FF000000"/>
      <name val="Calibri"/>
      <family val="2"/>
    </font>
    <font>
      <sz val="9.5"/>
      <color rgb="FF000000"/>
      <name val="Verdana"/>
      <family val="2"/>
    </font>
    <font>
      <sz val="9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EECE1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1" fillId="3" borderId="1" xfId="0" applyFont="1" applyFill="1" applyBorder="1" applyAlignment="1">
      <alignment horizontal="left" wrapText="1"/>
    </xf>
    <xf numFmtId="0" fontId="0" fillId="3" borderId="1" xfId="0" applyFill="1" applyBorder="1"/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4" borderId="4" xfId="0" applyFont="1" applyFill="1" applyBorder="1"/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readingOrder="2"/>
    </xf>
    <xf numFmtId="0" fontId="2" fillId="0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0" xfId="0" applyFont="1" applyFill="1" applyBorder="1" applyAlignment="1">
      <alignment horizontal="right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0" xfId="0" applyBorder="1" applyAlignment="1">
      <alignment wrapText="1"/>
    </xf>
    <xf numFmtId="0" fontId="13" fillId="0" borderId="0" xfId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2" fontId="10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10" fillId="5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6" fillId="6" borderId="1" xfId="0" applyFont="1" applyFill="1" applyBorder="1" applyAlignment="1">
      <alignment horizontal="right" vertical="center"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right" vertical="center"/>
    </xf>
    <xf numFmtId="2" fontId="0" fillId="3" borderId="1" xfId="0" applyNumberFormat="1" applyFill="1" applyBorder="1"/>
    <xf numFmtId="0" fontId="0" fillId="3" borderId="8" xfId="0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right" vertical="center"/>
    </xf>
    <xf numFmtId="0" fontId="0" fillId="3" borderId="8" xfId="0" applyFill="1" applyBorder="1" applyAlignment="1">
      <alignment horizontal="center"/>
    </xf>
    <xf numFmtId="0" fontId="15" fillId="0" borderId="1" xfId="0" applyFont="1" applyBorder="1"/>
    <xf numFmtId="0" fontId="15" fillId="0" borderId="8" xfId="0" applyFont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right" vertical="center" wrapText="1"/>
    </xf>
    <xf numFmtId="2" fontId="2" fillId="0" borderId="5" xfId="0" applyNumberFormat="1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right"/>
    </xf>
    <xf numFmtId="0" fontId="3" fillId="0" borderId="0" xfId="0" applyFont="1"/>
    <xf numFmtId="2" fontId="0" fillId="0" borderId="1" xfId="0" applyNumberFormat="1" applyBorder="1"/>
    <xf numFmtId="1" fontId="0" fillId="0" borderId="11" xfId="0" applyNumberFormat="1" applyFont="1" applyBorder="1" applyAlignment="1">
      <alignment horizontal="center" vertical="center"/>
    </xf>
    <xf numFmtId="0" fontId="15" fillId="0" borderId="4" xfId="0" applyFont="1" applyBorder="1"/>
    <xf numFmtId="0" fontId="15" fillId="0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top" wrapText="1"/>
    </xf>
    <xf numFmtId="0" fontId="0" fillId="6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6" borderId="11" xfId="0" applyFill="1" applyBorder="1" applyAlignment="1">
      <alignment horizontal="center"/>
    </xf>
    <xf numFmtId="0" fontId="15" fillId="0" borderId="1" xfId="0" applyFont="1" applyBorder="1" applyAlignment="1">
      <alignment horizontal="right" vertical="center" wrapText="1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textRotation="90"/>
    </xf>
    <xf numFmtId="0" fontId="0" fillId="0" borderId="12" xfId="0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 wrapText="1"/>
    </xf>
    <xf numFmtId="2" fontId="0" fillId="7" borderId="1" xfId="0" applyNumberFormat="1" applyFill="1" applyBorder="1" applyAlignment="1">
      <alignment horizontal="center" vertical="center"/>
    </xf>
    <xf numFmtId="2" fontId="0" fillId="6" borderId="1" xfId="0" applyNumberFormat="1" applyFont="1" applyFill="1" applyBorder="1" applyAlignment="1">
      <alignment horizontal="center" vertical="center"/>
    </xf>
    <xf numFmtId="0" fontId="18" fillId="9" borderId="13" xfId="0" applyFont="1" applyFill="1" applyBorder="1" applyAlignment="1" applyProtection="1">
      <alignment horizontal="left" vertical="center" wrapText="1"/>
      <protection locked="0"/>
    </xf>
    <xf numFmtId="0" fontId="18" fillId="8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7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 readingOrder="2"/>
    </xf>
    <xf numFmtId="2" fontId="10" fillId="5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2" fontId="10" fillId="3" borderId="0" xfId="0" applyNumberFormat="1" applyFont="1" applyFill="1" applyBorder="1" applyAlignment="1">
      <alignment horizontal="center" vertical="center"/>
    </xf>
    <xf numFmtId="2" fontId="0" fillId="3" borderId="0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right" vertical="center" wrapText="1"/>
    </xf>
    <xf numFmtId="2" fontId="14" fillId="0" borderId="0" xfId="0" applyNumberFormat="1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2" fillId="3" borderId="0" xfId="0" applyFont="1" applyFill="1" applyBorder="1" applyAlignment="1">
      <alignment horizontal="left" wrapText="1"/>
    </xf>
    <xf numFmtId="0" fontId="0" fillId="0" borderId="0" xfId="0" applyBorder="1" applyAlignment="1">
      <alignment vertical="center"/>
    </xf>
    <xf numFmtId="2" fontId="5" fillId="3" borderId="0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20" fillId="0" borderId="1" xfId="0" applyFont="1" applyBorder="1" applyAlignment="1">
      <alignment horizontal="right" vertical="center" wrapText="1"/>
    </xf>
    <xf numFmtId="0" fontId="0" fillId="0" borderId="1" xfId="0" applyFont="1" applyBorder="1"/>
    <xf numFmtId="0" fontId="15" fillId="0" borderId="0" xfId="0" applyFont="1"/>
    <xf numFmtId="0" fontId="3" fillId="0" borderId="1" xfId="0" applyFont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/>
    </xf>
    <xf numFmtId="2" fontId="0" fillId="7" borderId="1" xfId="0" applyNumberFormat="1" applyFill="1" applyBorder="1"/>
    <xf numFmtId="0" fontId="15" fillId="3" borderId="1" xfId="0" applyFont="1" applyFill="1" applyBorder="1"/>
    <xf numFmtId="2" fontId="0" fillId="7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A30" workbookViewId="0">
      <selection activeCell="H49" sqref="H49"/>
    </sheetView>
  </sheetViews>
  <sheetFormatPr defaultColWidth="2.28515625" defaultRowHeight="15" customHeight="1" x14ac:dyDescent="0.25"/>
  <cols>
    <col min="1" max="1" width="4.7109375" customWidth="1"/>
    <col min="2" max="2" width="12.42578125" customWidth="1"/>
    <col min="3" max="3" width="27.42578125" customWidth="1"/>
    <col min="4" max="4" width="3.7109375" customWidth="1"/>
    <col min="5" max="18" width="5.7109375" customWidth="1"/>
    <col min="19" max="19" width="3.140625" customWidth="1"/>
    <col min="21" max="22" width="3.140625" customWidth="1"/>
    <col min="24" max="25" width="3.140625" customWidth="1"/>
    <col min="27" max="28" width="3.140625" customWidth="1"/>
  </cols>
  <sheetData>
    <row r="1" spans="1:18" ht="15" customHeight="1" x14ac:dyDescent="0.25">
      <c r="A1" s="123" t="s">
        <v>200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</row>
    <row r="2" spans="1:18" ht="15" customHeight="1" x14ac:dyDescent="0.25">
      <c r="A2" s="126" t="s">
        <v>0</v>
      </c>
      <c r="B2" s="127" t="s">
        <v>1</v>
      </c>
      <c r="C2" s="126" t="s">
        <v>2</v>
      </c>
      <c r="D2" s="86"/>
      <c r="E2" s="124">
        <v>1</v>
      </c>
      <c r="F2" s="125">
        <v>2</v>
      </c>
      <c r="G2" s="97">
        <v>3</v>
      </c>
      <c r="H2" s="4">
        <v>4</v>
      </c>
      <c r="I2" s="4">
        <v>5</v>
      </c>
      <c r="J2" s="4">
        <v>6</v>
      </c>
      <c r="K2" s="4">
        <v>7</v>
      </c>
      <c r="L2" s="4">
        <v>8</v>
      </c>
      <c r="M2" s="4">
        <v>9</v>
      </c>
      <c r="N2" s="4">
        <v>10</v>
      </c>
      <c r="O2" s="4">
        <v>11</v>
      </c>
      <c r="P2" s="4">
        <v>12</v>
      </c>
      <c r="Q2" s="4">
        <v>13</v>
      </c>
      <c r="R2" s="4">
        <v>14</v>
      </c>
    </row>
    <row r="3" spans="1:18" ht="60" customHeight="1" x14ac:dyDescent="0.25">
      <c r="A3" s="126"/>
      <c r="B3" s="128"/>
      <c r="C3" s="126"/>
      <c r="D3" s="87" t="s">
        <v>4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5" customHeight="1" x14ac:dyDescent="0.25">
      <c r="A4" s="73">
        <v>1</v>
      </c>
      <c r="B4" s="105">
        <v>1315097</v>
      </c>
      <c r="C4" s="116" t="s">
        <v>159</v>
      </c>
      <c r="D4" s="29">
        <v>1</v>
      </c>
      <c r="E4" s="1" t="s">
        <v>239</v>
      </c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  <c r="R4" s="2"/>
    </row>
    <row r="5" spans="1:18" ht="15" customHeight="1" x14ac:dyDescent="0.25">
      <c r="A5" s="73">
        <v>2</v>
      </c>
      <c r="B5" s="105">
        <v>1109747</v>
      </c>
      <c r="C5" s="117" t="s">
        <v>209</v>
      </c>
      <c r="D5" s="29">
        <v>1</v>
      </c>
      <c r="E5" s="1" t="s">
        <v>239</v>
      </c>
      <c r="F5" s="1"/>
      <c r="G5" s="1"/>
      <c r="H5" s="1"/>
      <c r="I5" s="1"/>
      <c r="J5" s="1"/>
      <c r="K5" s="4"/>
      <c r="L5" s="2"/>
      <c r="M5" s="2"/>
      <c r="N5" s="2"/>
      <c r="O5" s="2"/>
      <c r="P5" s="2"/>
      <c r="Q5" s="2"/>
      <c r="R5" s="2"/>
    </row>
    <row r="6" spans="1:18" ht="15" customHeight="1" x14ac:dyDescent="0.25">
      <c r="A6" s="73">
        <v>3</v>
      </c>
      <c r="B6" s="105">
        <v>1317592</v>
      </c>
      <c r="C6" s="116" t="s">
        <v>160</v>
      </c>
      <c r="D6" s="29">
        <v>2</v>
      </c>
      <c r="E6" s="40" t="s">
        <v>241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15" customHeight="1" x14ac:dyDescent="0.25">
      <c r="A7" s="73">
        <v>4</v>
      </c>
      <c r="B7" s="105">
        <v>1207273</v>
      </c>
      <c r="C7" s="116" t="s">
        <v>161</v>
      </c>
      <c r="D7" s="29">
        <v>2</v>
      </c>
      <c r="E7" s="40" t="s">
        <v>239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ht="15" customHeight="1" x14ac:dyDescent="0.25">
      <c r="A8" s="73">
        <v>5</v>
      </c>
      <c r="B8" s="105">
        <v>1316630</v>
      </c>
      <c r="C8" s="116" t="s">
        <v>162</v>
      </c>
      <c r="D8" s="29">
        <v>3</v>
      </c>
      <c r="E8" s="40" t="s">
        <v>239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ht="15" customHeight="1" x14ac:dyDescent="0.25">
      <c r="A9" s="73">
        <v>6</v>
      </c>
      <c r="B9" s="105">
        <v>1316689</v>
      </c>
      <c r="C9" s="116" t="s">
        <v>163</v>
      </c>
      <c r="D9" s="29">
        <v>3</v>
      </c>
      <c r="E9" s="40" t="s">
        <v>241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15" customHeight="1" x14ac:dyDescent="0.25">
      <c r="A10" s="73">
        <v>7</v>
      </c>
      <c r="B10" s="105">
        <v>1317208</v>
      </c>
      <c r="C10" s="85" t="s">
        <v>210</v>
      </c>
      <c r="D10" s="29">
        <v>4</v>
      </c>
      <c r="E10" s="40" t="s">
        <v>239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15" customHeight="1" x14ac:dyDescent="0.25">
      <c r="A11" s="73">
        <v>8</v>
      </c>
      <c r="B11" s="105">
        <v>1318745</v>
      </c>
      <c r="C11" s="116" t="s">
        <v>164</v>
      </c>
      <c r="D11" s="29">
        <v>4</v>
      </c>
      <c r="E11" s="40" t="s">
        <v>241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15" customHeight="1" x14ac:dyDescent="0.25">
      <c r="A12" s="73">
        <v>9</v>
      </c>
      <c r="B12" s="105">
        <v>1317972</v>
      </c>
      <c r="C12" s="85" t="s">
        <v>211</v>
      </c>
      <c r="D12" s="29">
        <v>5</v>
      </c>
      <c r="E12" s="40" t="s">
        <v>241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15" customHeight="1" x14ac:dyDescent="0.25">
      <c r="A13" s="73">
        <v>10</v>
      </c>
      <c r="B13" s="105">
        <v>1323204</v>
      </c>
      <c r="C13" s="116" t="s">
        <v>165</v>
      </c>
      <c r="D13" s="38">
        <v>5</v>
      </c>
      <c r="E13" s="40" t="s">
        <v>239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15" customHeight="1" x14ac:dyDescent="0.25">
      <c r="A14" s="73">
        <v>11</v>
      </c>
      <c r="B14" s="105">
        <v>1208467</v>
      </c>
      <c r="C14" s="116" t="s">
        <v>166</v>
      </c>
      <c r="D14" s="38">
        <v>6</v>
      </c>
      <c r="E14" s="40" t="s">
        <v>239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15" customHeight="1" x14ac:dyDescent="0.25">
      <c r="A15" s="73">
        <v>12</v>
      </c>
      <c r="B15" s="105">
        <v>1316353</v>
      </c>
      <c r="C15" s="116" t="s">
        <v>167</v>
      </c>
      <c r="D15" s="38">
        <v>6</v>
      </c>
      <c r="E15" s="40" t="s">
        <v>239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ht="15" customHeight="1" x14ac:dyDescent="0.25">
      <c r="A16" s="73">
        <v>13</v>
      </c>
      <c r="B16" s="105">
        <v>1317381</v>
      </c>
      <c r="C16" s="116" t="s">
        <v>168</v>
      </c>
      <c r="D16" s="38">
        <v>7</v>
      </c>
      <c r="E16" s="40" t="s">
        <v>239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ht="15" customHeight="1" x14ac:dyDescent="0.25">
      <c r="A17" s="73">
        <v>14</v>
      </c>
      <c r="B17" s="105">
        <v>1317703</v>
      </c>
      <c r="C17" s="116" t="s">
        <v>169</v>
      </c>
      <c r="D17" s="38">
        <v>7</v>
      </c>
      <c r="E17" s="40" t="s">
        <v>239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ht="15" customHeight="1" x14ac:dyDescent="0.25">
      <c r="A18" s="73">
        <v>15</v>
      </c>
      <c r="B18" s="105">
        <v>1318277</v>
      </c>
      <c r="C18" s="85" t="s">
        <v>212</v>
      </c>
      <c r="D18" s="38">
        <v>8</v>
      </c>
      <c r="E18" s="40" t="s">
        <v>239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ht="15" customHeight="1" x14ac:dyDescent="0.25">
      <c r="A19" s="73">
        <v>16</v>
      </c>
      <c r="B19" s="105">
        <v>1318278</v>
      </c>
      <c r="C19" s="85" t="s">
        <v>213</v>
      </c>
      <c r="D19" s="38">
        <v>8</v>
      </c>
      <c r="E19" s="40" t="s">
        <v>239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ht="15" customHeight="1" x14ac:dyDescent="0.25">
      <c r="A20" s="73">
        <v>17</v>
      </c>
      <c r="B20" s="105">
        <v>1318102</v>
      </c>
      <c r="C20" s="116" t="s">
        <v>170</v>
      </c>
      <c r="D20" s="38">
        <v>9</v>
      </c>
      <c r="E20" s="40" t="s">
        <v>241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ht="15" customHeight="1" x14ac:dyDescent="0.25">
      <c r="A21" s="73">
        <v>18</v>
      </c>
      <c r="B21" s="105">
        <v>1315379</v>
      </c>
      <c r="C21" s="116" t="s">
        <v>171</v>
      </c>
      <c r="D21" s="38">
        <v>9</v>
      </c>
      <c r="E21" s="40" t="s">
        <v>239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ht="15" customHeight="1" x14ac:dyDescent="0.25">
      <c r="A22" s="73">
        <v>19</v>
      </c>
      <c r="B22" s="105">
        <v>1208976</v>
      </c>
      <c r="C22" s="85" t="s">
        <v>214</v>
      </c>
      <c r="D22" s="28">
        <v>10</v>
      </c>
      <c r="E22" s="40" t="s">
        <v>239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ht="15" customHeight="1" x14ac:dyDescent="0.25">
      <c r="A23" s="73">
        <v>20</v>
      </c>
      <c r="B23" s="105">
        <v>1407453</v>
      </c>
      <c r="C23" s="85" t="s">
        <v>234</v>
      </c>
      <c r="D23" s="38">
        <v>10</v>
      </c>
      <c r="E23" s="40" t="s">
        <v>241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ht="15" customHeight="1" x14ac:dyDescent="0.25">
      <c r="A24" s="73">
        <v>21</v>
      </c>
      <c r="B24" s="105">
        <v>1207571</v>
      </c>
      <c r="C24" s="116" t="s">
        <v>172</v>
      </c>
      <c r="D24" s="38">
        <v>11</v>
      </c>
      <c r="E24" s="40" t="s">
        <v>241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ht="15" customHeight="1" x14ac:dyDescent="0.25">
      <c r="A25" s="73">
        <v>22</v>
      </c>
      <c r="B25" s="105">
        <v>1320993</v>
      </c>
      <c r="C25" s="85" t="s">
        <v>235</v>
      </c>
      <c r="D25" s="38">
        <v>11</v>
      </c>
      <c r="E25" s="40" t="s">
        <v>239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ht="15" customHeight="1" x14ac:dyDescent="0.25">
      <c r="A26" s="73">
        <v>23</v>
      </c>
      <c r="B26" s="105">
        <v>1316488</v>
      </c>
      <c r="C26" s="116" t="s">
        <v>174</v>
      </c>
      <c r="D26" s="38">
        <v>12</v>
      </c>
      <c r="E26" s="40" t="s">
        <v>241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ht="15" customHeight="1" x14ac:dyDescent="0.25">
      <c r="A27" s="73">
        <v>24</v>
      </c>
      <c r="B27" s="105">
        <v>1316029</v>
      </c>
      <c r="C27" s="116" t="s">
        <v>175</v>
      </c>
      <c r="D27" s="38">
        <v>12</v>
      </c>
      <c r="E27" s="40" t="s">
        <v>239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ht="15" customHeight="1" x14ac:dyDescent="0.25">
      <c r="A28" s="73">
        <v>25</v>
      </c>
      <c r="B28" s="105">
        <v>1319013</v>
      </c>
      <c r="C28" s="116" t="s">
        <v>176</v>
      </c>
      <c r="D28" s="38">
        <v>13</v>
      </c>
      <c r="E28" s="40" t="s">
        <v>239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ht="15" customHeight="1" x14ac:dyDescent="0.25">
      <c r="A29" s="73">
        <v>26</v>
      </c>
      <c r="B29" s="105">
        <v>1316312</v>
      </c>
      <c r="C29" s="116" t="s">
        <v>177</v>
      </c>
      <c r="D29" s="38">
        <v>13</v>
      </c>
      <c r="E29" s="40" t="s">
        <v>239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ht="15" customHeight="1" x14ac:dyDescent="0.25">
      <c r="A30" s="73">
        <v>27</v>
      </c>
      <c r="B30" s="105">
        <v>1209285</v>
      </c>
      <c r="C30" s="116" t="s">
        <v>178</v>
      </c>
      <c r="D30" s="38">
        <v>14</v>
      </c>
      <c r="E30" s="40" t="s">
        <v>241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 ht="15" customHeight="1" x14ac:dyDescent="0.25">
      <c r="A31" s="73">
        <v>28</v>
      </c>
      <c r="B31" s="105">
        <v>1316843</v>
      </c>
      <c r="C31" s="116" t="s">
        <v>179</v>
      </c>
      <c r="D31" s="38">
        <v>15</v>
      </c>
      <c r="E31" s="40" t="s">
        <v>241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ht="15" customHeight="1" x14ac:dyDescent="0.25">
      <c r="A32" s="73">
        <v>29</v>
      </c>
      <c r="B32" s="105">
        <v>1318870</v>
      </c>
      <c r="C32" s="116" t="s">
        <v>180</v>
      </c>
      <c r="D32" s="38">
        <v>15</v>
      </c>
      <c r="E32" s="40" t="s">
        <v>239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ht="15" customHeight="1" x14ac:dyDescent="0.25">
      <c r="A33" s="73">
        <v>30</v>
      </c>
      <c r="B33" s="105">
        <v>1315139</v>
      </c>
      <c r="C33" s="116" t="s">
        <v>181</v>
      </c>
      <c r="D33" s="38">
        <v>16</v>
      </c>
      <c r="E33" s="40" t="s">
        <v>239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ht="15" customHeight="1" x14ac:dyDescent="0.25">
      <c r="A34" s="73">
        <v>31</v>
      </c>
      <c r="B34" s="105">
        <v>1317093</v>
      </c>
      <c r="C34" s="116" t="s">
        <v>182</v>
      </c>
      <c r="D34" s="28">
        <v>16</v>
      </c>
      <c r="E34" s="40" t="s">
        <v>239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ht="15" customHeight="1" x14ac:dyDescent="0.25">
      <c r="A35" s="73">
        <v>32</v>
      </c>
      <c r="B35" s="105">
        <v>1317151</v>
      </c>
      <c r="C35" s="116" t="s">
        <v>183</v>
      </c>
      <c r="D35" s="38">
        <v>17</v>
      </c>
      <c r="E35" s="40" t="s">
        <v>239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ht="15" customHeight="1" x14ac:dyDescent="0.25">
      <c r="A36" s="73">
        <v>33</v>
      </c>
      <c r="B36" s="105">
        <v>1319425</v>
      </c>
      <c r="C36" s="116" t="s">
        <v>184</v>
      </c>
      <c r="D36" s="38">
        <v>17</v>
      </c>
      <c r="E36" s="40" t="s">
        <v>239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5" customHeight="1" x14ac:dyDescent="0.25">
      <c r="A37" s="73">
        <v>34</v>
      </c>
      <c r="B37" s="105">
        <v>1319028</v>
      </c>
      <c r="C37" s="116" t="s">
        <v>185</v>
      </c>
      <c r="D37" s="38">
        <v>18</v>
      </c>
      <c r="E37" s="40" t="s">
        <v>239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ht="15" customHeight="1" x14ac:dyDescent="0.25">
      <c r="A38" s="73">
        <v>35</v>
      </c>
      <c r="B38" s="105">
        <v>1317284</v>
      </c>
      <c r="C38" s="116" t="s">
        <v>186</v>
      </c>
      <c r="D38" s="38">
        <v>18</v>
      </c>
      <c r="E38" s="40" t="s">
        <v>239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ht="15" customHeight="1" x14ac:dyDescent="0.25">
      <c r="A39" s="73">
        <v>36</v>
      </c>
      <c r="B39" s="105">
        <v>1323791</v>
      </c>
      <c r="C39" s="116" t="s">
        <v>236</v>
      </c>
      <c r="D39" s="38">
        <v>19</v>
      </c>
      <c r="E39" s="40" t="s">
        <v>241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ht="15" customHeight="1" x14ac:dyDescent="0.25">
      <c r="A40" s="73">
        <v>37</v>
      </c>
      <c r="B40" s="105">
        <v>1323697</v>
      </c>
      <c r="C40" s="116" t="s">
        <v>188</v>
      </c>
      <c r="D40" s="38">
        <v>19</v>
      </c>
      <c r="E40" s="40" t="s">
        <v>241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ht="15" customHeight="1" x14ac:dyDescent="0.25">
      <c r="A41" s="73">
        <v>38</v>
      </c>
      <c r="B41" s="105">
        <v>1315411</v>
      </c>
      <c r="C41" s="116" t="s">
        <v>189</v>
      </c>
      <c r="D41" s="28">
        <v>20</v>
      </c>
      <c r="E41" s="40" t="s">
        <v>239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 ht="15" customHeight="1" x14ac:dyDescent="0.25">
      <c r="A42" s="73">
        <v>39</v>
      </c>
      <c r="B42" s="105">
        <v>1317202</v>
      </c>
      <c r="C42" s="116" t="s">
        <v>190</v>
      </c>
      <c r="D42" s="38">
        <v>20</v>
      </c>
      <c r="E42" s="40" t="s">
        <v>241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 ht="15" customHeight="1" x14ac:dyDescent="0.25">
      <c r="A43" s="73">
        <v>40</v>
      </c>
      <c r="B43" s="105">
        <v>1316392</v>
      </c>
      <c r="C43" s="116" t="s">
        <v>191</v>
      </c>
      <c r="D43" s="38">
        <v>21</v>
      </c>
      <c r="E43" s="40" t="s">
        <v>239</v>
      </c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ht="15" customHeight="1" x14ac:dyDescent="0.25">
      <c r="A44" s="73">
        <v>41</v>
      </c>
      <c r="B44" s="85">
        <v>1317094</v>
      </c>
      <c r="C44" s="116" t="s">
        <v>192</v>
      </c>
      <c r="D44" s="38">
        <v>21</v>
      </c>
      <c r="E44" s="40" t="s">
        <v>239</v>
      </c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ht="15" customHeight="1" x14ac:dyDescent="0.25">
      <c r="A45" s="73">
        <v>42</v>
      </c>
      <c r="B45" s="85">
        <v>1208845</v>
      </c>
      <c r="C45" s="85" t="s">
        <v>237</v>
      </c>
      <c r="D45" s="38">
        <v>22</v>
      </c>
      <c r="E45" s="40" t="s">
        <v>241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ht="15" customHeight="1" x14ac:dyDescent="0.25">
      <c r="A46" s="73">
        <v>43</v>
      </c>
      <c r="B46" s="85">
        <v>1319054</v>
      </c>
      <c r="C46" s="85" t="s">
        <v>238</v>
      </c>
      <c r="D46" s="38">
        <v>22</v>
      </c>
      <c r="E46" s="40" t="s">
        <v>241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ht="15" customHeight="1" x14ac:dyDescent="0.25">
      <c r="A47" s="73">
        <v>44</v>
      </c>
      <c r="B47" s="85">
        <v>1209856</v>
      </c>
      <c r="C47" s="69" t="s">
        <v>240</v>
      </c>
      <c r="D47" s="38">
        <v>23</v>
      </c>
      <c r="E47" s="40" t="s">
        <v>239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</sheetData>
  <sortState ref="B4:D45">
    <sortCondition ref="B4:B45"/>
  </sortState>
  <mergeCells count="6">
    <mergeCell ref="A1:R1"/>
    <mergeCell ref="E2"/>
    <mergeCell ref="F2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37" workbookViewId="0">
      <selection activeCell="F24" sqref="F24"/>
    </sheetView>
  </sheetViews>
  <sheetFormatPr defaultRowHeight="15" x14ac:dyDescent="0.25"/>
  <cols>
    <col min="1" max="1" width="5.28515625" customWidth="1"/>
    <col min="2" max="2" width="11.140625" customWidth="1"/>
    <col min="3" max="3" width="24.28515625" customWidth="1"/>
    <col min="4" max="4" width="8.42578125" style="10" customWidth="1"/>
    <col min="5" max="5" width="11.28515625" style="10" customWidth="1"/>
    <col min="6" max="6" width="11" style="10" customWidth="1"/>
    <col min="7" max="7" width="16.7109375" customWidth="1"/>
    <col min="8" max="10" width="11.28515625" customWidth="1"/>
    <col min="11" max="11" width="69.42578125" style="48" customWidth="1"/>
    <col min="12" max="12" width="9.140625" customWidth="1"/>
  </cols>
  <sheetData>
    <row r="1" spans="1:11" ht="18" customHeight="1" x14ac:dyDescent="0.25">
      <c r="A1" s="129" t="s">
        <v>200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1" ht="33" customHeight="1" x14ac:dyDescent="0.25">
      <c r="A2" s="14"/>
      <c r="B2" s="14"/>
      <c r="C2" s="14"/>
      <c r="D2" s="11" t="s">
        <v>4</v>
      </c>
      <c r="E2" s="11" t="s">
        <v>11</v>
      </c>
      <c r="F2" s="11" t="s">
        <v>12</v>
      </c>
      <c r="G2" s="11" t="s">
        <v>13</v>
      </c>
      <c r="H2" s="11" t="s">
        <v>14</v>
      </c>
      <c r="I2" s="11" t="s">
        <v>15</v>
      </c>
      <c r="J2" s="11" t="s">
        <v>70</v>
      </c>
      <c r="K2" s="16" t="s">
        <v>16</v>
      </c>
    </row>
    <row r="3" spans="1:11" ht="18" customHeight="1" x14ac:dyDescent="0.25">
      <c r="A3" s="6" t="s">
        <v>0</v>
      </c>
      <c r="B3" s="6" t="s">
        <v>1</v>
      </c>
      <c r="C3" s="7" t="s">
        <v>2</v>
      </c>
      <c r="D3" s="9"/>
      <c r="E3" s="8">
        <v>20</v>
      </c>
      <c r="F3" s="8">
        <v>20</v>
      </c>
      <c r="G3" s="8">
        <v>20</v>
      </c>
      <c r="H3" s="8">
        <v>30</v>
      </c>
      <c r="I3" s="8">
        <v>30</v>
      </c>
      <c r="J3" s="8">
        <v>20</v>
      </c>
      <c r="K3" s="49"/>
    </row>
    <row r="4" spans="1:11" ht="15" customHeight="1" x14ac:dyDescent="0.25">
      <c r="A4" s="73">
        <v>1</v>
      </c>
      <c r="B4" s="105">
        <v>1315097</v>
      </c>
      <c r="C4" s="116" t="s">
        <v>159</v>
      </c>
      <c r="D4" s="29">
        <v>1</v>
      </c>
      <c r="E4" s="46">
        <v>20</v>
      </c>
      <c r="F4" s="46">
        <v>20</v>
      </c>
      <c r="G4" s="46"/>
      <c r="H4" s="46"/>
      <c r="I4" s="46"/>
      <c r="J4" s="12">
        <f>(LARGE(E4:G4,1)+LARGE(E4:G4,2))/2</f>
        <v>20</v>
      </c>
      <c r="K4" s="49"/>
    </row>
    <row r="5" spans="1:11" ht="15" customHeight="1" x14ac:dyDescent="0.25">
      <c r="A5" s="73">
        <v>2</v>
      </c>
      <c r="B5" s="105">
        <v>1109747</v>
      </c>
      <c r="C5" s="117" t="s">
        <v>209</v>
      </c>
      <c r="D5" s="29">
        <v>1</v>
      </c>
      <c r="E5" s="46">
        <v>20</v>
      </c>
      <c r="F5" s="46">
        <v>20</v>
      </c>
      <c r="G5" s="46"/>
      <c r="H5" s="46"/>
      <c r="I5" s="46"/>
      <c r="J5" s="12">
        <f t="shared" ref="J5:J46" si="0">(LARGE(E5:G5,1)+LARGE(E5:G5,2))/2</f>
        <v>20</v>
      </c>
      <c r="K5" s="49"/>
    </row>
    <row r="6" spans="1:11" ht="15" customHeight="1" x14ac:dyDescent="0.25">
      <c r="A6" s="73">
        <v>3</v>
      </c>
      <c r="B6" s="105">
        <v>1317592</v>
      </c>
      <c r="C6" s="116" t="s">
        <v>160</v>
      </c>
      <c r="D6" s="29">
        <v>2</v>
      </c>
      <c r="E6" s="46">
        <v>16</v>
      </c>
      <c r="F6" s="46">
        <v>16</v>
      </c>
      <c r="G6" s="46"/>
      <c r="H6" s="46"/>
      <c r="I6" s="46"/>
      <c r="J6" s="12">
        <f t="shared" si="0"/>
        <v>16</v>
      </c>
      <c r="K6" s="49"/>
    </row>
    <row r="7" spans="1:11" ht="15" customHeight="1" x14ac:dyDescent="0.25">
      <c r="A7" s="73">
        <v>4</v>
      </c>
      <c r="B7" s="105">
        <v>1207273</v>
      </c>
      <c r="C7" s="116" t="s">
        <v>161</v>
      </c>
      <c r="D7" s="29">
        <v>2</v>
      </c>
      <c r="E7" s="46">
        <v>16</v>
      </c>
      <c r="F7" s="46">
        <v>16</v>
      </c>
      <c r="G7" s="46"/>
      <c r="H7" s="46"/>
      <c r="I7" s="46"/>
      <c r="J7" s="12">
        <f t="shared" si="0"/>
        <v>16</v>
      </c>
    </row>
    <row r="8" spans="1:11" ht="15" customHeight="1" x14ac:dyDescent="0.25">
      <c r="A8" s="73">
        <v>5</v>
      </c>
      <c r="B8" s="105">
        <v>1316630</v>
      </c>
      <c r="C8" s="116" t="s">
        <v>162</v>
      </c>
      <c r="D8" s="29">
        <v>3</v>
      </c>
      <c r="E8" s="46">
        <v>19</v>
      </c>
      <c r="F8" s="46">
        <v>19</v>
      </c>
      <c r="G8" s="46"/>
      <c r="H8" s="46"/>
      <c r="I8" s="46"/>
      <c r="J8" s="12">
        <f t="shared" si="0"/>
        <v>19</v>
      </c>
      <c r="K8" s="49"/>
    </row>
    <row r="9" spans="1:11" ht="15" customHeight="1" x14ac:dyDescent="0.25">
      <c r="A9" s="73">
        <v>6</v>
      </c>
      <c r="B9" s="105">
        <v>1316689</v>
      </c>
      <c r="C9" s="116" t="s">
        <v>163</v>
      </c>
      <c r="D9" s="29">
        <v>3</v>
      </c>
      <c r="E9" s="46">
        <v>19</v>
      </c>
      <c r="F9" s="46">
        <v>19</v>
      </c>
      <c r="G9" s="46"/>
      <c r="H9" s="46"/>
      <c r="I9" s="46"/>
      <c r="J9" s="12">
        <f t="shared" si="0"/>
        <v>19</v>
      </c>
      <c r="K9" s="49"/>
    </row>
    <row r="10" spans="1:11" ht="15" customHeight="1" x14ac:dyDescent="0.25">
      <c r="A10" s="73">
        <v>7</v>
      </c>
      <c r="B10" s="105">
        <v>1317208</v>
      </c>
      <c r="C10" s="85" t="s">
        <v>210</v>
      </c>
      <c r="D10" s="29">
        <v>4</v>
      </c>
      <c r="E10" s="46">
        <v>17.5</v>
      </c>
      <c r="F10" s="46">
        <v>17.5</v>
      </c>
      <c r="G10" s="46"/>
      <c r="H10" s="46"/>
      <c r="I10" s="46"/>
      <c r="J10" s="12">
        <f t="shared" si="0"/>
        <v>17.5</v>
      </c>
      <c r="K10" s="49"/>
    </row>
    <row r="11" spans="1:11" ht="15" customHeight="1" x14ac:dyDescent="0.25">
      <c r="A11" s="73">
        <v>8</v>
      </c>
      <c r="B11" s="105">
        <v>1318745</v>
      </c>
      <c r="C11" s="116" t="s">
        <v>164</v>
      </c>
      <c r="D11" s="29">
        <v>4</v>
      </c>
      <c r="E11" s="46">
        <v>17.5</v>
      </c>
      <c r="F11" s="46">
        <v>17.5</v>
      </c>
      <c r="G11" s="46"/>
      <c r="H11" s="46"/>
      <c r="I11" s="46"/>
      <c r="J11" s="12">
        <f t="shared" si="0"/>
        <v>17.5</v>
      </c>
      <c r="K11" s="49"/>
    </row>
    <row r="12" spans="1:11" ht="15" customHeight="1" x14ac:dyDescent="0.25">
      <c r="A12" s="73">
        <v>9</v>
      </c>
      <c r="B12" s="105">
        <v>1317972</v>
      </c>
      <c r="C12" s="85" t="s">
        <v>211</v>
      </c>
      <c r="D12" s="29">
        <v>5</v>
      </c>
      <c r="E12" s="46">
        <v>17.5</v>
      </c>
      <c r="F12" s="46">
        <v>18</v>
      </c>
      <c r="G12" s="46"/>
      <c r="H12" s="46"/>
      <c r="I12" s="46"/>
      <c r="J12" s="12">
        <f t="shared" si="0"/>
        <v>17.75</v>
      </c>
      <c r="K12" s="49"/>
    </row>
    <row r="13" spans="1:11" ht="15" customHeight="1" x14ac:dyDescent="0.25">
      <c r="A13" s="73">
        <v>10</v>
      </c>
      <c r="B13" s="105">
        <v>1323204</v>
      </c>
      <c r="C13" s="116" t="s">
        <v>165</v>
      </c>
      <c r="D13" s="38">
        <v>5</v>
      </c>
      <c r="E13" s="46">
        <v>17.5</v>
      </c>
      <c r="F13" s="46">
        <v>18</v>
      </c>
      <c r="G13" s="46"/>
      <c r="H13" s="46"/>
      <c r="I13" s="46"/>
      <c r="J13" s="12">
        <f t="shared" si="0"/>
        <v>17.75</v>
      </c>
      <c r="K13" s="49"/>
    </row>
    <row r="14" spans="1:11" ht="15" customHeight="1" x14ac:dyDescent="0.25">
      <c r="A14" s="73">
        <v>11</v>
      </c>
      <c r="B14" s="105">
        <v>1208467</v>
      </c>
      <c r="C14" s="116" t="s">
        <v>166</v>
      </c>
      <c r="D14" s="38">
        <v>6</v>
      </c>
      <c r="E14" s="46">
        <v>15.5</v>
      </c>
      <c r="F14" s="46">
        <v>17</v>
      </c>
      <c r="G14" s="47"/>
      <c r="H14" s="47"/>
      <c r="I14" s="47"/>
      <c r="J14" s="12">
        <f t="shared" si="0"/>
        <v>16.25</v>
      </c>
      <c r="K14" s="49"/>
    </row>
    <row r="15" spans="1:11" ht="15" customHeight="1" x14ac:dyDescent="0.25">
      <c r="A15" s="73">
        <v>12</v>
      </c>
      <c r="B15" s="105">
        <v>1316353</v>
      </c>
      <c r="C15" s="116" t="s">
        <v>167</v>
      </c>
      <c r="D15" s="38">
        <v>6</v>
      </c>
      <c r="E15" s="46">
        <v>15.5</v>
      </c>
      <c r="F15" s="46">
        <v>17</v>
      </c>
      <c r="G15" s="47"/>
      <c r="H15" s="47"/>
      <c r="I15" s="47"/>
      <c r="J15" s="12">
        <f t="shared" si="0"/>
        <v>16.25</v>
      </c>
      <c r="K15" s="49"/>
    </row>
    <row r="16" spans="1:11" s="39" customFormat="1" ht="15" customHeight="1" x14ac:dyDescent="0.25">
      <c r="A16" s="73">
        <v>13</v>
      </c>
      <c r="B16" s="105">
        <v>1317381</v>
      </c>
      <c r="C16" s="116" t="s">
        <v>168</v>
      </c>
      <c r="D16" s="38">
        <v>7</v>
      </c>
      <c r="E16" s="46">
        <v>15.5</v>
      </c>
      <c r="F16" s="46">
        <v>14.5</v>
      </c>
      <c r="G16" s="47"/>
      <c r="H16" s="47"/>
      <c r="I16" s="47"/>
      <c r="J16" s="12">
        <f t="shared" si="0"/>
        <v>15</v>
      </c>
      <c r="K16" s="49"/>
    </row>
    <row r="17" spans="1:11" s="39" customFormat="1" ht="15" customHeight="1" x14ac:dyDescent="0.25">
      <c r="A17" s="73">
        <v>14</v>
      </c>
      <c r="B17" s="105">
        <v>1317703</v>
      </c>
      <c r="C17" s="116" t="s">
        <v>169</v>
      </c>
      <c r="D17" s="38">
        <v>7</v>
      </c>
      <c r="E17" s="46">
        <v>15.5</v>
      </c>
      <c r="F17" s="46">
        <v>14.5</v>
      </c>
      <c r="G17" s="47"/>
      <c r="H17" s="47"/>
      <c r="I17" s="47"/>
      <c r="J17" s="12">
        <f t="shared" si="0"/>
        <v>15</v>
      </c>
      <c r="K17" s="49"/>
    </row>
    <row r="18" spans="1:11" s="39" customFormat="1" ht="15" customHeight="1" x14ac:dyDescent="0.25">
      <c r="A18" s="73">
        <v>15</v>
      </c>
      <c r="B18" s="105">
        <v>1318277</v>
      </c>
      <c r="C18" s="85" t="s">
        <v>212</v>
      </c>
      <c r="D18" s="38">
        <v>8</v>
      </c>
      <c r="E18" s="46">
        <v>20</v>
      </c>
      <c r="F18" s="46">
        <v>19.5</v>
      </c>
      <c r="G18" s="47"/>
      <c r="H18" s="47"/>
      <c r="I18" s="47"/>
      <c r="J18" s="12">
        <f t="shared" si="0"/>
        <v>19.75</v>
      </c>
      <c r="K18" s="49"/>
    </row>
    <row r="19" spans="1:11" s="39" customFormat="1" ht="15" customHeight="1" x14ac:dyDescent="0.25">
      <c r="A19" s="73">
        <v>16</v>
      </c>
      <c r="B19" s="105">
        <v>1318278</v>
      </c>
      <c r="C19" s="85" t="s">
        <v>213</v>
      </c>
      <c r="D19" s="38">
        <v>8</v>
      </c>
      <c r="E19" s="46">
        <v>20</v>
      </c>
      <c r="F19" s="46">
        <v>19.5</v>
      </c>
      <c r="G19" s="47"/>
      <c r="H19" s="47"/>
      <c r="I19" s="47"/>
      <c r="J19" s="12">
        <f t="shared" si="0"/>
        <v>19.75</v>
      </c>
      <c r="K19" s="49"/>
    </row>
    <row r="20" spans="1:11" s="39" customFormat="1" ht="15" customHeight="1" x14ac:dyDescent="0.25">
      <c r="A20" s="73">
        <v>17</v>
      </c>
      <c r="B20" s="105">
        <v>1318102</v>
      </c>
      <c r="C20" s="116" t="s">
        <v>170</v>
      </c>
      <c r="D20" s="38">
        <v>9</v>
      </c>
      <c r="E20" s="46">
        <v>16</v>
      </c>
      <c r="F20" s="46">
        <v>16.5</v>
      </c>
      <c r="G20" s="47"/>
      <c r="H20" s="47"/>
      <c r="I20" s="47"/>
      <c r="J20" s="12">
        <f t="shared" si="0"/>
        <v>16.25</v>
      </c>
      <c r="K20" s="49"/>
    </row>
    <row r="21" spans="1:11" s="39" customFormat="1" ht="15" customHeight="1" x14ac:dyDescent="0.25">
      <c r="A21" s="73">
        <v>18</v>
      </c>
      <c r="B21" s="105">
        <v>1315379</v>
      </c>
      <c r="C21" s="116" t="s">
        <v>171</v>
      </c>
      <c r="D21" s="38">
        <v>9</v>
      </c>
      <c r="E21" s="46">
        <v>16</v>
      </c>
      <c r="F21" s="46">
        <v>16.5</v>
      </c>
      <c r="G21" s="47"/>
      <c r="H21" s="47"/>
      <c r="I21" s="47"/>
      <c r="J21" s="12">
        <f t="shared" si="0"/>
        <v>16.25</v>
      </c>
      <c r="K21" s="49"/>
    </row>
    <row r="22" spans="1:11" s="39" customFormat="1" ht="15" customHeight="1" x14ac:dyDescent="0.25">
      <c r="A22" s="73">
        <v>19</v>
      </c>
      <c r="B22" s="105">
        <v>1208976</v>
      </c>
      <c r="C22" s="85" t="s">
        <v>214</v>
      </c>
      <c r="D22" s="28">
        <v>10</v>
      </c>
      <c r="E22" s="46">
        <v>11</v>
      </c>
      <c r="F22" s="46">
        <v>11.5</v>
      </c>
      <c r="G22" s="47"/>
      <c r="H22" s="47"/>
      <c r="I22" s="47"/>
      <c r="J22" s="12">
        <f t="shared" si="0"/>
        <v>11.25</v>
      </c>
      <c r="K22" s="49"/>
    </row>
    <row r="23" spans="1:11" s="39" customFormat="1" x14ac:dyDescent="0.25">
      <c r="A23" s="73">
        <v>20</v>
      </c>
      <c r="B23" s="105">
        <v>1407453</v>
      </c>
      <c r="C23" s="85" t="s">
        <v>234</v>
      </c>
      <c r="D23" s="38">
        <v>10</v>
      </c>
      <c r="E23" s="28">
        <v>11</v>
      </c>
      <c r="F23" s="28">
        <v>11.5</v>
      </c>
      <c r="G23" s="40"/>
      <c r="H23" s="40"/>
      <c r="I23" s="40"/>
      <c r="J23" s="12">
        <f t="shared" si="0"/>
        <v>11.25</v>
      </c>
      <c r="K23" s="48"/>
    </row>
    <row r="24" spans="1:11" s="39" customFormat="1" ht="15" customHeight="1" x14ac:dyDescent="0.25">
      <c r="A24" s="73">
        <v>21</v>
      </c>
      <c r="B24" s="105">
        <v>1207571</v>
      </c>
      <c r="C24" s="116" t="s">
        <v>172</v>
      </c>
      <c r="D24" s="38">
        <v>11</v>
      </c>
      <c r="E24" s="46">
        <v>18</v>
      </c>
      <c r="F24" s="46">
        <v>10.5</v>
      </c>
      <c r="G24" s="47"/>
      <c r="H24" s="47"/>
      <c r="I24" s="47"/>
      <c r="J24" s="12">
        <f t="shared" si="0"/>
        <v>14.25</v>
      </c>
      <c r="K24" s="49"/>
    </row>
    <row r="25" spans="1:11" s="39" customFormat="1" ht="15" customHeight="1" x14ac:dyDescent="0.25">
      <c r="A25" s="73">
        <v>22</v>
      </c>
      <c r="B25" s="105">
        <v>1320993</v>
      </c>
      <c r="C25" s="85" t="s">
        <v>235</v>
      </c>
      <c r="D25" s="38">
        <v>11</v>
      </c>
      <c r="E25" s="46">
        <v>18</v>
      </c>
      <c r="F25" s="46">
        <v>10.5</v>
      </c>
      <c r="G25" s="47"/>
      <c r="H25" s="47"/>
      <c r="I25" s="47"/>
      <c r="J25" s="12">
        <f t="shared" si="0"/>
        <v>14.25</v>
      </c>
      <c r="K25" s="49"/>
    </row>
    <row r="26" spans="1:11" s="39" customFormat="1" ht="15" customHeight="1" x14ac:dyDescent="0.25">
      <c r="A26" s="73">
        <v>23</v>
      </c>
      <c r="B26" s="105">
        <v>1316488</v>
      </c>
      <c r="C26" s="116" t="s">
        <v>174</v>
      </c>
      <c r="D26" s="38">
        <v>12</v>
      </c>
      <c r="E26" s="46">
        <v>18.5</v>
      </c>
      <c r="F26" s="46">
        <v>20</v>
      </c>
      <c r="G26" s="47"/>
      <c r="H26" s="47"/>
      <c r="I26" s="47"/>
      <c r="J26" s="12">
        <f t="shared" si="0"/>
        <v>19.25</v>
      </c>
      <c r="K26" s="49"/>
    </row>
    <row r="27" spans="1:11" s="39" customFormat="1" ht="15" customHeight="1" x14ac:dyDescent="0.25">
      <c r="A27" s="73">
        <v>24</v>
      </c>
      <c r="B27" s="105">
        <v>1316029</v>
      </c>
      <c r="C27" s="116" t="s">
        <v>175</v>
      </c>
      <c r="D27" s="38">
        <v>12</v>
      </c>
      <c r="E27" s="46">
        <v>18.5</v>
      </c>
      <c r="F27" s="46">
        <v>20</v>
      </c>
      <c r="G27" s="47"/>
      <c r="H27" s="47"/>
      <c r="I27" s="47"/>
      <c r="J27" s="12">
        <f t="shared" si="0"/>
        <v>19.25</v>
      </c>
      <c r="K27" s="49"/>
    </row>
    <row r="28" spans="1:11" s="39" customFormat="1" ht="15" customHeight="1" x14ac:dyDescent="0.25">
      <c r="A28" s="73">
        <v>25</v>
      </c>
      <c r="B28" s="105">
        <v>1319013</v>
      </c>
      <c r="C28" s="116" t="s">
        <v>176</v>
      </c>
      <c r="D28" s="38">
        <v>13</v>
      </c>
      <c r="E28" s="46">
        <v>20</v>
      </c>
      <c r="F28" s="46">
        <v>17</v>
      </c>
      <c r="G28" s="47"/>
      <c r="H28" s="47"/>
      <c r="I28" s="47"/>
      <c r="J28" s="12">
        <f t="shared" si="0"/>
        <v>18.5</v>
      </c>
      <c r="K28" s="49"/>
    </row>
    <row r="29" spans="1:11" s="39" customFormat="1" ht="15" customHeight="1" x14ac:dyDescent="0.25">
      <c r="A29" s="73">
        <v>26</v>
      </c>
      <c r="B29" s="105">
        <v>1316312</v>
      </c>
      <c r="C29" s="116" t="s">
        <v>177</v>
      </c>
      <c r="D29" s="38">
        <v>13</v>
      </c>
      <c r="E29" s="46">
        <v>20</v>
      </c>
      <c r="F29" s="46">
        <v>17</v>
      </c>
      <c r="G29" s="47"/>
      <c r="H29" s="47"/>
      <c r="I29" s="47"/>
      <c r="J29" s="12">
        <f t="shared" si="0"/>
        <v>18.5</v>
      </c>
      <c r="K29" s="49"/>
    </row>
    <row r="30" spans="1:11" s="39" customFormat="1" ht="15" customHeight="1" x14ac:dyDescent="0.25">
      <c r="A30" s="73">
        <v>27</v>
      </c>
      <c r="B30" s="105">
        <v>1209285</v>
      </c>
      <c r="C30" s="116" t="s">
        <v>178</v>
      </c>
      <c r="D30" s="38">
        <v>14</v>
      </c>
      <c r="E30" s="46">
        <v>5.5</v>
      </c>
      <c r="F30" s="46">
        <v>7.5</v>
      </c>
      <c r="G30" s="47"/>
      <c r="H30" s="47"/>
      <c r="I30" s="47"/>
      <c r="J30" s="12">
        <f t="shared" si="0"/>
        <v>6.5</v>
      </c>
      <c r="K30" s="49"/>
    </row>
    <row r="31" spans="1:11" s="39" customFormat="1" x14ac:dyDescent="0.25">
      <c r="A31" s="73">
        <v>28</v>
      </c>
      <c r="B31" s="105">
        <v>1316843</v>
      </c>
      <c r="C31" s="116" t="s">
        <v>179</v>
      </c>
      <c r="D31" s="38">
        <v>15</v>
      </c>
      <c r="E31" s="28">
        <v>19.5</v>
      </c>
      <c r="F31" s="28">
        <v>16.5</v>
      </c>
      <c r="G31" s="40"/>
      <c r="H31" s="40"/>
      <c r="I31" s="40"/>
      <c r="J31" s="12">
        <f t="shared" si="0"/>
        <v>18</v>
      </c>
      <c r="K31" s="48"/>
    </row>
    <row r="32" spans="1:11" s="39" customFormat="1" ht="15" customHeight="1" x14ac:dyDescent="0.25">
      <c r="A32" s="73">
        <v>29</v>
      </c>
      <c r="B32" s="105">
        <v>1318870</v>
      </c>
      <c r="C32" s="116" t="s">
        <v>180</v>
      </c>
      <c r="D32" s="38">
        <v>15</v>
      </c>
      <c r="E32" s="46">
        <v>19.5</v>
      </c>
      <c r="F32" s="46">
        <v>16.5</v>
      </c>
      <c r="G32" s="47"/>
      <c r="H32" s="47"/>
      <c r="I32" s="47"/>
      <c r="J32" s="12">
        <f t="shared" si="0"/>
        <v>18</v>
      </c>
      <c r="K32" s="49"/>
    </row>
    <row r="33" spans="1:11" s="39" customFormat="1" ht="15" customHeight="1" x14ac:dyDescent="0.25">
      <c r="A33" s="73">
        <v>30</v>
      </c>
      <c r="B33" s="105">
        <v>1315139</v>
      </c>
      <c r="C33" s="116" t="s">
        <v>181</v>
      </c>
      <c r="D33" s="38">
        <v>16</v>
      </c>
      <c r="E33" s="46">
        <v>19</v>
      </c>
      <c r="F33" s="46">
        <v>19.5</v>
      </c>
      <c r="G33" s="47"/>
      <c r="H33" s="47"/>
      <c r="I33" s="47"/>
      <c r="J33" s="12">
        <f t="shared" si="0"/>
        <v>19.25</v>
      </c>
      <c r="K33" s="49"/>
    </row>
    <row r="34" spans="1:11" s="39" customFormat="1" ht="15" customHeight="1" x14ac:dyDescent="0.25">
      <c r="A34" s="73">
        <v>31</v>
      </c>
      <c r="B34" s="105">
        <v>1317093</v>
      </c>
      <c r="C34" s="116" t="s">
        <v>182</v>
      </c>
      <c r="D34" s="28">
        <v>16</v>
      </c>
      <c r="E34" s="46">
        <v>19</v>
      </c>
      <c r="F34" s="46">
        <v>19.5</v>
      </c>
      <c r="G34" s="47"/>
      <c r="H34" s="47"/>
      <c r="I34" s="47"/>
      <c r="J34" s="12">
        <f t="shared" si="0"/>
        <v>19.25</v>
      </c>
      <c r="K34" s="49"/>
    </row>
    <row r="35" spans="1:11" s="39" customFormat="1" ht="15" customHeight="1" x14ac:dyDescent="0.25">
      <c r="A35" s="73">
        <v>32</v>
      </c>
      <c r="B35" s="105">
        <v>1317151</v>
      </c>
      <c r="C35" s="116" t="s">
        <v>183</v>
      </c>
      <c r="D35" s="38">
        <v>17</v>
      </c>
      <c r="E35" s="46">
        <v>20</v>
      </c>
      <c r="F35" s="46">
        <v>19</v>
      </c>
      <c r="G35" s="47"/>
      <c r="H35" s="47"/>
      <c r="I35" s="47"/>
      <c r="J35" s="12">
        <f t="shared" si="0"/>
        <v>19.5</v>
      </c>
      <c r="K35" s="49"/>
    </row>
    <row r="36" spans="1:11" s="39" customFormat="1" x14ac:dyDescent="0.25">
      <c r="A36" s="73">
        <v>33</v>
      </c>
      <c r="B36" s="105">
        <v>1319425</v>
      </c>
      <c r="C36" s="116" t="s">
        <v>184</v>
      </c>
      <c r="D36" s="38">
        <v>17</v>
      </c>
      <c r="E36" s="28">
        <v>20</v>
      </c>
      <c r="F36" s="28">
        <v>19</v>
      </c>
      <c r="G36" s="40"/>
      <c r="H36" s="40"/>
      <c r="I36" s="40"/>
      <c r="J36" s="12">
        <f t="shared" si="0"/>
        <v>19.5</v>
      </c>
      <c r="K36" s="48"/>
    </row>
    <row r="37" spans="1:11" s="39" customFormat="1" ht="15" customHeight="1" x14ac:dyDescent="0.25">
      <c r="A37" s="73">
        <v>34</v>
      </c>
      <c r="B37" s="105">
        <v>1319028</v>
      </c>
      <c r="C37" s="116" t="s">
        <v>185</v>
      </c>
      <c r="D37" s="38">
        <v>18</v>
      </c>
      <c r="E37" s="46">
        <v>18.5</v>
      </c>
      <c r="F37" s="46">
        <v>19.5</v>
      </c>
      <c r="G37" s="47"/>
      <c r="H37" s="47"/>
      <c r="I37" s="47"/>
      <c r="J37" s="12">
        <f t="shared" si="0"/>
        <v>19</v>
      </c>
      <c r="K37" s="49"/>
    </row>
    <row r="38" spans="1:11" s="39" customFormat="1" ht="15" customHeight="1" x14ac:dyDescent="0.25">
      <c r="A38" s="73">
        <v>35</v>
      </c>
      <c r="B38" s="105">
        <v>1317284</v>
      </c>
      <c r="C38" s="116" t="s">
        <v>186</v>
      </c>
      <c r="D38" s="38">
        <v>18</v>
      </c>
      <c r="E38" s="46">
        <v>18.5</v>
      </c>
      <c r="F38" s="46">
        <v>19.5</v>
      </c>
      <c r="G38" s="47"/>
      <c r="H38" s="47"/>
      <c r="I38" s="47"/>
      <c r="J38" s="12">
        <f t="shared" si="0"/>
        <v>19</v>
      </c>
      <c r="K38" s="49"/>
    </row>
    <row r="39" spans="1:11" s="39" customFormat="1" ht="15" customHeight="1" x14ac:dyDescent="0.25">
      <c r="A39" s="73">
        <v>36</v>
      </c>
      <c r="B39" s="105">
        <v>1323791</v>
      </c>
      <c r="C39" s="116" t="s">
        <v>236</v>
      </c>
      <c r="D39" s="38">
        <v>19</v>
      </c>
      <c r="E39" s="46">
        <v>10</v>
      </c>
      <c r="F39" s="46">
        <v>9</v>
      </c>
      <c r="G39" s="47"/>
      <c r="H39" s="47"/>
      <c r="I39" s="47"/>
      <c r="J39" s="12">
        <f t="shared" si="0"/>
        <v>9.5</v>
      </c>
      <c r="K39" s="49"/>
    </row>
    <row r="40" spans="1:11" s="39" customFormat="1" ht="15" customHeight="1" x14ac:dyDescent="0.25">
      <c r="A40" s="73">
        <v>37</v>
      </c>
      <c r="B40" s="105">
        <v>1323697</v>
      </c>
      <c r="C40" s="116" t="s">
        <v>188</v>
      </c>
      <c r="D40" s="38">
        <v>19</v>
      </c>
      <c r="E40" s="46">
        <v>10</v>
      </c>
      <c r="F40" s="46">
        <v>9</v>
      </c>
      <c r="G40" s="47"/>
      <c r="H40" s="47"/>
      <c r="I40" s="47"/>
      <c r="J40" s="12">
        <f t="shared" si="0"/>
        <v>9.5</v>
      </c>
      <c r="K40" s="49"/>
    </row>
    <row r="41" spans="1:11" s="39" customFormat="1" ht="15" customHeight="1" x14ac:dyDescent="0.25">
      <c r="A41" s="73">
        <v>38</v>
      </c>
      <c r="B41" s="105">
        <v>1315411</v>
      </c>
      <c r="C41" s="116" t="s">
        <v>189</v>
      </c>
      <c r="D41" s="28">
        <v>20</v>
      </c>
      <c r="E41" s="46">
        <v>17.5</v>
      </c>
      <c r="F41" s="46">
        <v>18</v>
      </c>
      <c r="G41" s="47"/>
      <c r="H41" s="47"/>
      <c r="I41" s="47"/>
      <c r="J41" s="12">
        <f t="shared" si="0"/>
        <v>17.75</v>
      </c>
      <c r="K41" s="49"/>
    </row>
    <row r="42" spans="1:11" s="39" customFormat="1" ht="15" customHeight="1" x14ac:dyDescent="0.25">
      <c r="A42" s="73">
        <v>39</v>
      </c>
      <c r="B42" s="105">
        <v>1317202</v>
      </c>
      <c r="C42" s="116" t="s">
        <v>190</v>
      </c>
      <c r="D42" s="38">
        <v>20</v>
      </c>
      <c r="E42" s="46">
        <v>17.5</v>
      </c>
      <c r="F42" s="46">
        <v>18</v>
      </c>
      <c r="G42" s="47"/>
      <c r="H42" s="47"/>
      <c r="I42" s="47"/>
      <c r="J42" s="12">
        <f t="shared" si="0"/>
        <v>17.75</v>
      </c>
      <c r="K42" s="49"/>
    </row>
    <row r="43" spans="1:11" s="39" customFormat="1" ht="15" customHeight="1" x14ac:dyDescent="0.25">
      <c r="A43" s="73">
        <v>40</v>
      </c>
      <c r="B43" s="105">
        <v>1316392</v>
      </c>
      <c r="C43" s="116" t="s">
        <v>191</v>
      </c>
      <c r="D43" s="38">
        <v>21</v>
      </c>
      <c r="E43" s="46">
        <v>15.5</v>
      </c>
      <c r="F43" s="46">
        <v>14.5</v>
      </c>
      <c r="G43" s="47"/>
      <c r="H43" s="47"/>
      <c r="I43" s="47"/>
      <c r="J43" s="12">
        <f t="shared" si="0"/>
        <v>15</v>
      </c>
      <c r="K43" s="49"/>
    </row>
    <row r="44" spans="1:11" s="39" customFormat="1" ht="15" customHeight="1" x14ac:dyDescent="0.25">
      <c r="A44" s="73">
        <v>41</v>
      </c>
      <c r="B44" s="105">
        <v>1317094</v>
      </c>
      <c r="C44" s="116" t="s">
        <v>192</v>
      </c>
      <c r="D44" s="38">
        <v>21</v>
      </c>
      <c r="E44" s="46">
        <v>15.5</v>
      </c>
      <c r="F44" s="46">
        <v>14.5</v>
      </c>
      <c r="G44" s="47"/>
      <c r="H44" s="47"/>
      <c r="I44" s="47"/>
      <c r="J44" s="12">
        <f t="shared" si="0"/>
        <v>15</v>
      </c>
      <c r="K44" s="49"/>
    </row>
    <row r="45" spans="1:11" s="39" customFormat="1" ht="15" customHeight="1" x14ac:dyDescent="0.25">
      <c r="A45" s="73">
        <v>42</v>
      </c>
      <c r="B45" s="105">
        <v>1208845</v>
      </c>
      <c r="C45" s="85" t="s">
        <v>237</v>
      </c>
      <c r="D45" s="38">
        <v>22</v>
      </c>
      <c r="E45" s="46">
        <v>8</v>
      </c>
      <c r="F45" s="46">
        <v>9</v>
      </c>
      <c r="G45" s="47"/>
      <c r="H45" s="47"/>
      <c r="I45" s="47"/>
      <c r="J45" s="12">
        <f t="shared" si="0"/>
        <v>8.5</v>
      </c>
      <c r="K45" s="49"/>
    </row>
    <row r="46" spans="1:11" s="39" customFormat="1" ht="15" customHeight="1" x14ac:dyDescent="0.25">
      <c r="A46" s="73">
        <v>43</v>
      </c>
      <c r="B46" s="105">
        <v>1319054</v>
      </c>
      <c r="C46" s="85" t="s">
        <v>238</v>
      </c>
      <c r="D46" s="38">
        <v>22</v>
      </c>
      <c r="E46" s="46">
        <v>8</v>
      </c>
      <c r="F46" s="46">
        <v>9</v>
      </c>
      <c r="G46" s="47"/>
      <c r="H46" s="47"/>
      <c r="I46" s="47"/>
      <c r="J46" s="12">
        <f t="shared" si="0"/>
        <v>8.5</v>
      </c>
      <c r="K46" s="49"/>
    </row>
    <row r="47" spans="1:11" s="39" customFormat="1" ht="15" customHeight="1" x14ac:dyDescent="0.25">
      <c r="A47" s="33"/>
      <c r="B47" s="91">
        <v>1209856</v>
      </c>
      <c r="C47" s="69" t="s">
        <v>240</v>
      </c>
      <c r="D47" s="28">
        <v>23</v>
      </c>
      <c r="E47" s="106">
        <v>10</v>
      </c>
      <c r="F47" s="106">
        <v>15.5</v>
      </c>
      <c r="G47" s="107"/>
      <c r="H47" s="107"/>
      <c r="I47" s="107"/>
      <c r="J47" s="108">
        <f>(LARGE(E47:G47,1)+LARGE(E47:G47,2))/2 -3</f>
        <v>9.75</v>
      </c>
      <c r="K47" s="49"/>
    </row>
    <row r="50" spans="2:11" x14ac:dyDescent="0.25">
      <c r="B50" s="71">
        <v>1414064</v>
      </c>
      <c r="C50" s="69" t="s">
        <v>95</v>
      </c>
      <c r="D50" s="4">
        <v>1</v>
      </c>
      <c r="E50" s="53">
        <v>11</v>
      </c>
      <c r="F50" s="53">
        <v>14.5</v>
      </c>
      <c r="G50" s="77"/>
      <c r="H50" s="40"/>
      <c r="I50" s="40"/>
      <c r="J50" s="12">
        <f t="shared" ref="J50:J53" si="1">(LARGE(E50:G50,1)+LARGE(E50:G50,2))/2</f>
        <v>12.75</v>
      </c>
      <c r="K50" s="48" t="s">
        <v>102</v>
      </c>
    </row>
    <row r="51" spans="2:11" x14ac:dyDescent="0.25">
      <c r="B51" s="71">
        <v>1414028</v>
      </c>
      <c r="C51" s="89" t="s">
        <v>96</v>
      </c>
      <c r="D51" s="4">
        <v>1</v>
      </c>
      <c r="E51" s="53">
        <v>11</v>
      </c>
      <c r="F51" s="53">
        <v>14.5</v>
      </c>
      <c r="G51" s="77"/>
      <c r="H51" s="40"/>
      <c r="I51" s="40"/>
      <c r="J51" s="12">
        <f t="shared" si="1"/>
        <v>12.75</v>
      </c>
    </row>
    <row r="52" spans="2:11" x14ac:dyDescent="0.25">
      <c r="B52" s="71">
        <v>1414077</v>
      </c>
      <c r="C52" s="89" t="s">
        <v>97</v>
      </c>
      <c r="D52" s="4">
        <v>2</v>
      </c>
      <c r="E52" s="53">
        <v>13</v>
      </c>
      <c r="F52" s="53">
        <v>10.5</v>
      </c>
      <c r="G52" s="77"/>
      <c r="H52" s="40"/>
      <c r="I52" s="40"/>
      <c r="J52" s="12">
        <f t="shared" si="1"/>
        <v>11.75</v>
      </c>
      <c r="K52" s="48" t="s">
        <v>103</v>
      </c>
    </row>
    <row r="53" spans="2:11" x14ac:dyDescent="0.25">
      <c r="B53" s="79">
        <v>1306346</v>
      </c>
      <c r="C53" s="81" t="s">
        <v>82</v>
      </c>
      <c r="D53" s="28"/>
      <c r="E53" s="53">
        <v>10</v>
      </c>
      <c r="F53" s="53">
        <v>10</v>
      </c>
      <c r="G53" s="77">
        <v>10.5</v>
      </c>
      <c r="H53" s="40"/>
      <c r="I53" s="40"/>
      <c r="J53" s="12">
        <f t="shared" si="1"/>
        <v>10.25</v>
      </c>
    </row>
    <row r="54" spans="2:11" x14ac:dyDescent="0.25">
      <c r="B54" s="39"/>
      <c r="C54" s="10"/>
    </row>
  </sheetData>
  <mergeCells count="1">
    <mergeCell ref="A1:J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7"/>
  <sheetViews>
    <sheetView topLeftCell="A28" workbookViewId="0">
      <selection activeCell="Z10" sqref="Z10"/>
    </sheetView>
  </sheetViews>
  <sheetFormatPr defaultRowHeight="15" x14ac:dyDescent="0.25"/>
  <cols>
    <col min="1" max="1" width="5.28515625" customWidth="1"/>
    <col min="2" max="2" width="11.140625" customWidth="1"/>
    <col min="3" max="3" width="27.42578125" customWidth="1"/>
    <col min="4" max="4" width="8.42578125" style="10" customWidth="1"/>
    <col min="5" max="44" width="5.140625" style="10" customWidth="1"/>
    <col min="45" max="45" width="11.28515625" customWidth="1"/>
    <col min="46" max="46" width="9.140625" customWidth="1"/>
  </cols>
  <sheetData>
    <row r="1" spans="1:46" ht="18" customHeight="1" x14ac:dyDescent="0.25">
      <c r="A1" s="129" t="s">
        <v>200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</row>
    <row r="2" spans="1:46" ht="53.25" customHeight="1" x14ac:dyDescent="0.25">
      <c r="A2" s="15"/>
      <c r="B2" s="15"/>
      <c r="C2" s="15"/>
      <c r="D2" s="11" t="s">
        <v>4</v>
      </c>
      <c r="E2" s="17" t="s">
        <v>17</v>
      </c>
      <c r="F2" s="17" t="s">
        <v>18</v>
      </c>
      <c r="G2" s="17" t="s">
        <v>20</v>
      </c>
      <c r="H2" s="17" t="s">
        <v>21</v>
      </c>
      <c r="I2" s="17" t="s">
        <v>22</v>
      </c>
      <c r="J2" s="17" t="s">
        <v>23</v>
      </c>
      <c r="K2" s="17" t="s">
        <v>24</v>
      </c>
      <c r="L2" s="17" t="s">
        <v>25</v>
      </c>
      <c r="M2" s="17" t="s">
        <v>88</v>
      </c>
      <c r="N2" s="17" t="s">
        <v>19</v>
      </c>
      <c r="O2" s="17" t="s">
        <v>26</v>
      </c>
      <c r="P2" s="17" t="s">
        <v>27</v>
      </c>
      <c r="Q2" s="17" t="s">
        <v>28</v>
      </c>
      <c r="R2" s="17" t="s">
        <v>29</v>
      </c>
      <c r="S2" s="17" t="s">
        <v>30</v>
      </c>
      <c r="T2" s="17" t="s">
        <v>31</v>
      </c>
      <c r="U2" s="17" t="s">
        <v>32</v>
      </c>
      <c r="V2" s="17" t="s">
        <v>33</v>
      </c>
      <c r="W2" s="17" t="s">
        <v>34</v>
      </c>
      <c r="X2" s="17" t="s">
        <v>35</v>
      </c>
      <c r="Y2" s="17" t="s">
        <v>36</v>
      </c>
      <c r="Z2" s="17" t="s">
        <v>37</v>
      </c>
      <c r="AA2" s="17" t="s">
        <v>38</v>
      </c>
      <c r="AB2" s="17" t="s">
        <v>39</v>
      </c>
      <c r="AC2" s="17" t="s">
        <v>51</v>
      </c>
      <c r="AD2" s="17" t="s">
        <v>52</v>
      </c>
      <c r="AE2" s="17" t="s">
        <v>53</v>
      </c>
      <c r="AF2" s="17" t="s">
        <v>54</v>
      </c>
      <c r="AG2" s="17" t="s">
        <v>55</v>
      </c>
      <c r="AH2" s="17" t="s">
        <v>56</v>
      </c>
      <c r="AI2" s="17" t="s">
        <v>57</v>
      </c>
      <c r="AJ2" s="17" t="s">
        <v>58</v>
      </c>
      <c r="AK2" s="17" t="s">
        <v>59</v>
      </c>
      <c r="AL2" s="17" t="s">
        <v>60</v>
      </c>
      <c r="AM2" s="17" t="s">
        <v>61</v>
      </c>
      <c r="AN2" s="17" t="s">
        <v>62</v>
      </c>
      <c r="AO2" s="17" t="s">
        <v>63</v>
      </c>
      <c r="AP2" s="17" t="s">
        <v>64</v>
      </c>
      <c r="AQ2" s="17" t="s">
        <v>65</v>
      </c>
      <c r="AR2" s="17" t="s">
        <v>66</v>
      </c>
      <c r="AS2" s="11" t="s">
        <v>3</v>
      </c>
      <c r="AT2" s="11" t="s">
        <v>40</v>
      </c>
    </row>
    <row r="3" spans="1:46" ht="18" customHeight="1" x14ac:dyDescent="0.25">
      <c r="A3" s="6" t="s">
        <v>0</v>
      </c>
      <c r="B3" s="6" t="s">
        <v>1</v>
      </c>
      <c r="C3" s="7" t="s">
        <v>2</v>
      </c>
      <c r="D3" s="9"/>
      <c r="E3" s="8">
        <v>12</v>
      </c>
      <c r="F3" s="8">
        <v>12</v>
      </c>
      <c r="G3" s="8">
        <v>12</v>
      </c>
      <c r="H3" s="8">
        <v>12</v>
      </c>
      <c r="I3" s="8">
        <v>12</v>
      </c>
      <c r="J3" s="8">
        <v>12</v>
      </c>
      <c r="K3" s="8">
        <v>12</v>
      </c>
      <c r="L3" s="8">
        <v>12</v>
      </c>
      <c r="M3" s="8">
        <v>12</v>
      </c>
      <c r="N3" s="8">
        <v>12</v>
      </c>
      <c r="O3" s="8">
        <v>12</v>
      </c>
      <c r="P3" s="8">
        <v>12</v>
      </c>
      <c r="Q3" s="8">
        <v>12</v>
      </c>
      <c r="R3" s="8">
        <v>12</v>
      </c>
      <c r="S3" s="8">
        <v>12</v>
      </c>
      <c r="T3" s="8">
        <v>12</v>
      </c>
      <c r="U3" s="8">
        <v>12</v>
      </c>
      <c r="V3" s="8">
        <v>12</v>
      </c>
      <c r="W3" s="8">
        <v>12</v>
      </c>
      <c r="X3" s="8">
        <v>12</v>
      </c>
      <c r="Y3" s="8">
        <v>12</v>
      </c>
      <c r="Z3" s="8">
        <v>12</v>
      </c>
      <c r="AA3" s="8">
        <v>12</v>
      </c>
      <c r="AB3" s="8">
        <v>12</v>
      </c>
      <c r="AC3" s="8">
        <v>12</v>
      </c>
      <c r="AD3" s="8">
        <v>12</v>
      </c>
      <c r="AE3" s="8">
        <v>12</v>
      </c>
      <c r="AF3" s="8">
        <v>12</v>
      </c>
      <c r="AG3" s="8">
        <v>12</v>
      </c>
      <c r="AH3" s="8">
        <v>12</v>
      </c>
      <c r="AI3" s="8">
        <v>12</v>
      </c>
      <c r="AJ3" s="8">
        <v>12</v>
      </c>
      <c r="AK3" s="8">
        <v>12</v>
      </c>
      <c r="AL3" s="8">
        <v>12</v>
      </c>
      <c r="AM3" s="8">
        <v>12</v>
      </c>
      <c r="AN3" s="8">
        <v>12</v>
      </c>
      <c r="AO3" s="8">
        <v>12</v>
      </c>
      <c r="AP3" s="8">
        <v>12</v>
      </c>
      <c r="AQ3" s="8">
        <v>12</v>
      </c>
      <c r="AR3" s="8">
        <v>12</v>
      </c>
      <c r="AS3" s="8">
        <v>5</v>
      </c>
      <c r="AT3" s="8">
        <v>5</v>
      </c>
    </row>
    <row r="4" spans="1:46" ht="18" customHeight="1" x14ac:dyDescent="0.25">
      <c r="A4" s="73">
        <v>1</v>
      </c>
      <c r="B4" s="105">
        <v>1315097</v>
      </c>
      <c r="C4" s="116" t="s">
        <v>159</v>
      </c>
      <c r="D4" s="29">
        <v>1</v>
      </c>
      <c r="E4" s="44"/>
      <c r="F4" s="44">
        <v>11</v>
      </c>
      <c r="G4" s="44">
        <v>12</v>
      </c>
      <c r="H4" s="44">
        <v>9</v>
      </c>
      <c r="I4" s="44"/>
      <c r="J4" s="44">
        <v>12</v>
      </c>
      <c r="K4" s="44"/>
      <c r="L4" s="78"/>
      <c r="M4" s="44"/>
      <c r="N4" s="44">
        <v>12</v>
      </c>
      <c r="O4" s="44">
        <v>12</v>
      </c>
      <c r="P4" s="44">
        <v>12</v>
      </c>
      <c r="Q4" s="44">
        <v>12</v>
      </c>
      <c r="R4" s="44">
        <v>12</v>
      </c>
      <c r="S4" s="44">
        <v>12</v>
      </c>
      <c r="T4" s="44">
        <v>12</v>
      </c>
      <c r="U4" s="44"/>
      <c r="V4" s="44">
        <v>12</v>
      </c>
      <c r="W4" s="44">
        <v>12</v>
      </c>
      <c r="X4" s="44">
        <v>12</v>
      </c>
      <c r="Y4" s="44">
        <v>12</v>
      </c>
      <c r="Z4" s="44">
        <v>11</v>
      </c>
      <c r="AA4" s="44">
        <v>9</v>
      </c>
      <c r="AB4" s="44">
        <v>12</v>
      </c>
      <c r="AC4" s="44">
        <v>12</v>
      </c>
      <c r="AD4" s="44">
        <v>12</v>
      </c>
      <c r="AE4" s="44">
        <v>12</v>
      </c>
      <c r="AF4" s="44">
        <v>12</v>
      </c>
      <c r="AG4" s="44">
        <v>12</v>
      </c>
      <c r="AH4" s="44">
        <v>12</v>
      </c>
      <c r="AI4" s="44">
        <v>12</v>
      </c>
      <c r="AJ4" s="44">
        <v>12</v>
      </c>
      <c r="AK4" s="44"/>
      <c r="AL4" s="44">
        <v>10</v>
      </c>
      <c r="AM4" s="44"/>
      <c r="AN4" s="44"/>
      <c r="AO4" s="44"/>
      <c r="AP4" s="44"/>
      <c r="AQ4" s="44"/>
      <c r="AR4" s="44"/>
      <c r="AS4" s="12">
        <f>((SUM(E4:M4)/COUNTA(E4:M4))/12)*2.5 + ((SUM(N4:AR4)/COUNTA(N4:AR4))/12)*2.5</f>
        <v>4.73731884057971</v>
      </c>
      <c r="AT4" s="12">
        <f>((SUM(E4:M4)/COUNTA(E4:M4))/12)*2.5 + ((SUM(N4:AR4)/COUNTA(N4:AR4))/12)*2.5</f>
        <v>4.73731884057971</v>
      </c>
    </row>
    <row r="5" spans="1:46" ht="18" customHeight="1" x14ac:dyDescent="0.25">
      <c r="A5" s="73">
        <v>2</v>
      </c>
      <c r="B5" s="105">
        <v>1109747</v>
      </c>
      <c r="C5" s="117" t="s">
        <v>209</v>
      </c>
      <c r="D5" s="29">
        <v>1</v>
      </c>
      <c r="E5" s="44"/>
      <c r="F5" s="44">
        <v>11</v>
      </c>
      <c r="G5" s="44">
        <v>12</v>
      </c>
      <c r="H5" s="44">
        <v>9</v>
      </c>
      <c r="I5" s="44"/>
      <c r="J5" s="44">
        <v>12</v>
      </c>
      <c r="K5" s="44"/>
      <c r="L5" s="78"/>
      <c r="M5" s="44"/>
      <c r="N5" s="44">
        <v>12</v>
      </c>
      <c r="O5" s="44">
        <v>12</v>
      </c>
      <c r="P5" s="44">
        <v>12</v>
      </c>
      <c r="Q5" s="44">
        <v>12</v>
      </c>
      <c r="R5" s="44">
        <v>12</v>
      </c>
      <c r="S5" s="44">
        <v>12</v>
      </c>
      <c r="T5" s="44">
        <v>12</v>
      </c>
      <c r="U5" s="44"/>
      <c r="V5" s="44">
        <v>12</v>
      </c>
      <c r="W5" s="44">
        <v>12</v>
      </c>
      <c r="X5" s="44">
        <v>12</v>
      </c>
      <c r="Y5" s="44">
        <v>12</v>
      </c>
      <c r="Z5" s="44">
        <v>11</v>
      </c>
      <c r="AA5" s="44">
        <v>9</v>
      </c>
      <c r="AB5" s="44">
        <v>12</v>
      </c>
      <c r="AC5" s="44">
        <v>12</v>
      </c>
      <c r="AD5" s="44">
        <v>12</v>
      </c>
      <c r="AE5" s="44">
        <v>12</v>
      </c>
      <c r="AF5" s="44">
        <v>12</v>
      </c>
      <c r="AG5" s="44">
        <v>12</v>
      </c>
      <c r="AH5" s="44">
        <v>12</v>
      </c>
      <c r="AI5" s="44">
        <v>12</v>
      </c>
      <c r="AJ5" s="44">
        <v>12</v>
      </c>
      <c r="AK5" s="44"/>
      <c r="AL5" s="44">
        <v>10</v>
      </c>
      <c r="AM5" s="44"/>
      <c r="AN5" s="44"/>
      <c r="AO5" s="44"/>
      <c r="AP5" s="44"/>
      <c r="AQ5" s="44"/>
      <c r="AR5" s="44"/>
      <c r="AS5" s="12">
        <f t="shared" ref="AS5:AS47" si="0">((SUM(E5:M5)/COUNTA(E5:M5))/12)*2.5 + ((SUM(N5:AR5)/COUNTA(N5:AR5))/12)*2.5</f>
        <v>4.73731884057971</v>
      </c>
      <c r="AT5" s="12">
        <f t="shared" ref="AT5:AT47" si="1">((SUM(E5:M5)/COUNTA(E5:M5))/12)*2.5 + ((SUM(N5:AR5)/COUNTA(N5:AR5))/12)*2.5</f>
        <v>4.73731884057971</v>
      </c>
    </row>
    <row r="6" spans="1:46" ht="18" customHeight="1" x14ac:dyDescent="0.25">
      <c r="A6" s="73">
        <v>3</v>
      </c>
      <c r="B6" s="105">
        <v>1317592</v>
      </c>
      <c r="C6" s="116" t="s">
        <v>160</v>
      </c>
      <c r="D6" s="29">
        <v>2</v>
      </c>
      <c r="E6" s="44"/>
      <c r="F6" s="44">
        <v>8</v>
      </c>
      <c r="G6" s="44">
        <v>11</v>
      </c>
      <c r="H6" s="44">
        <v>11</v>
      </c>
      <c r="I6" s="44"/>
      <c r="J6" s="44">
        <v>11</v>
      </c>
      <c r="K6" s="44"/>
      <c r="L6" s="78"/>
      <c r="M6" s="44"/>
      <c r="N6" s="44">
        <v>10</v>
      </c>
      <c r="O6" s="44"/>
      <c r="P6" s="44">
        <v>11</v>
      </c>
      <c r="Q6" s="44">
        <v>8</v>
      </c>
      <c r="R6" s="44">
        <v>10</v>
      </c>
      <c r="S6" s="44">
        <v>10</v>
      </c>
      <c r="T6" s="44"/>
      <c r="U6" s="44">
        <v>11</v>
      </c>
      <c r="V6" s="44">
        <v>8</v>
      </c>
      <c r="W6" s="44">
        <v>7</v>
      </c>
      <c r="X6" s="44">
        <v>10</v>
      </c>
      <c r="Y6" s="44">
        <v>8</v>
      </c>
      <c r="Z6" s="44">
        <v>8</v>
      </c>
      <c r="AA6" s="44">
        <v>10</v>
      </c>
      <c r="AB6" s="44"/>
      <c r="AC6" s="44">
        <v>10</v>
      </c>
      <c r="AD6" s="44">
        <v>11</v>
      </c>
      <c r="AE6" s="44">
        <v>9</v>
      </c>
      <c r="AF6" s="44">
        <v>10</v>
      </c>
      <c r="AG6" s="44">
        <v>10</v>
      </c>
      <c r="AH6" s="44">
        <v>9</v>
      </c>
      <c r="AI6" s="44">
        <v>11</v>
      </c>
      <c r="AJ6" s="44">
        <v>10</v>
      </c>
      <c r="AK6" s="44">
        <v>12</v>
      </c>
      <c r="AL6" s="44">
        <v>9</v>
      </c>
      <c r="AM6" s="44"/>
      <c r="AN6" s="44"/>
      <c r="AO6" s="44"/>
      <c r="AP6" s="44"/>
      <c r="AQ6" s="44"/>
      <c r="AR6" s="44"/>
      <c r="AS6" s="12">
        <f t="shared" si="0"/>
        <v>4.1429924242424239</v>
      </c>
      <c r="AT6" s="12">
        <f t="shared" si="1"/>
        <v>4.1429924242424239</v>
      </c>
    </row>
    <row r="7" spans="1:46" ht="18" customHeight="1" x14ac:dyDescent="0.25">
      <c r="A7" s="73">
        <v>4</v>
      </c>
      <c r="B7" s="105">
        <v>1207273</v>
      </c>
      <c r="C7" s="116" t="s">
        <v>161</v>
      </c>
      <c r="D7" s="29">
        <v>2</v>
      </c>
      <c r="E7" s="44"/>
      <c r="F7" s="44">
        <v>8</v>
      </c>
      <c r="G7" s="44">
        <v>11</v>
      </c>
      <c r="H7" s="44">
        <v>11</v>
      </c>
      <c r="I7" s="44"/>
      <c r="J7" s="44">
        <v>11</v>
      </c>
      <c r="K7" s="44"/>
      <c r="L7" s="78"/>
      <c r="M7" s="44"/>
      <c r="N7" s="44">
        <v>10</v>
      </c>
      <c r="O7" s="44"/>
      <c r="P7" s="44">
        <v>11</v>
      </c>
      <c r="Q7" s="44">
        <v>8</v>
      </c>
      <c r="R7" s="44">
        <v>10</v>
      </c>
      <c r="S7" s="44">
        <v>10</v>
      </c>
      <c r="T7" s="44"/>
      <c r="U7" s="44">
        <v>11</v>
      </c>
      <c r="V7" s="44">
        <v>8</v>
      </c>
      <c r="W7" s="44">
        <v>7</v>
      </c>
      <c r="X7" s="44">
        <v>10</v>
      </c>
      <c r="Y7" s="44">
        <v>8</v>
      </c>
      <c r="Z7" s="44">
        <v>8</v>
      </c>
      <c r="AA7" s="44">
        <v>10</v>
      </c>
      <c r="AB7" s="44"/>
      <c r="AC7" s="44">
        <v>10</v>
      </c>
      <c r="AD7" s="44">
        <v>11</v>
      </c>
      <c r="AE7" s="44">
        <v>9</v>
      </c>
      <c r="AF7" s="44">
        <v>10</v>
      </c>
      <c r="AG7" s="44">
        <v>10</v>
      </c>
      <c r="AH7" s="44">
        <v>9</v>
      </c>
      <c r="AI7" s="44">
        <v>11</v>
      </c>
      <c r="AJ7" s="44">
        <v>10</v>
      </c>
      <c r="AK7" s="44">
        <v>12</v>
      </c>
      <c r="AL7" s="44">
        <v>9</v>
      </c>
      <c r="AM7" s="44"/>
      <c r="AN7" s="44"/>
      <c r="AO7" s="44"/>
      <c r="AP7" s="44"/>
      <c r="AQ7" s="44"/>
      <c r="AR7" s="44"/>
      <c r="AS7" s="12">
        <f t="shared" si="0"/>
        <v>4.1429924242424239</v>
      </c>
      <c r="AT7" s="12">
        <f t="shared" si="1"/>
        <v>4.1429924242424239</v>
      </c>
    </row>
    <row r="8" spans="1:46" ht="18" customHeight="1" x14ac:dyDescent="0.25">
      <c r="A8" s="73">
        <v>5</v>
      </c>
      <c r="B8" s="105">
        <v>1316630</v>
      </c>
      <c r="C8" s="116" t="s">
        <v>162</v>
      </c>
      <c r="D8" s="29">
        <v>3</v>
      </c>
      <c r="E8" s="44">
        <v>11</v>
      </c>
      <c r="F8" s="44"/>
      <c r="G8" s="44">
        <v>12</v>
      </c>
      <c r="H8" s="44">
        <v>9</v>
      </c>
      <c r="I8" s="44"/>
      <c r="J8" s="44">
        <v>12</v>
      </c>
      <c r="K8" s="44"/>
      <c r="L8" s="78"/>
      <c r="M8" s="44"/>
      <c r="N8" s="44">
        <v>11</v>
      </c>
      <c r="O8" s="44">
        <v>12</v>
      </c>
      <c r="P8" s="44">
        <v>10</v>
      </c>
      <c r="Q8" s="44">
        <v>10</v>
      </c>
      <c r="R8" s="44">
        <v>12</v>
      </c>
      <c r="S8" s="44">
        <v>7</v>
      </c>
      <c r="T8" s="44">
        <v>9</v>
      </c>
      <c r="U8" s="44">
        <v>11</v>
      </c>
      <c r="V8" s="44">
        <v>12</v>
      </c>
      <c r="W8" s="44">
        <v>10</v>
      </c>
      <c r="X8" s="44">
        <v>12</v>
      </c>
      <c r="Y8" s="44"/>
      <c r="Z8" s="44">
        <v>9</v>
      </c>
      <c r="AA8" s="44">
        <v>12</v>
      </c>
      <c r="AB8" s="44">
        <v>12</v>
      </c>
      <c r="AC8" s="44">
        <v>12</v>
      </c>
      <c r="AD8" s="44">
        <v>8</v>
      </c>
      <c r="AE8" s="44">
        <v>12</v>
      </c>
      <c r="AF8" s="44">
        <v>12</v>
      </c>
      <c r="AG8" s="44">
        <v>10</v>
      </c>
      <c r="AH8" s="44">
        <v>11</v>
      </c>
      <c r="AI8" s="44">
        <v>11</v>
      </c>
      <c r="AJ8" s="44">
        <v>12</v>
      </c>
      <c r="AK8" s="44">
        <v>12</v>
      </c>
      <c r="AL8" s="44">
        <v>7</v>
      </c>
      <c r="AM8" s="44"/>
      <c r="AN8" s="44"/>
      <c r="AO8" s="44"/>
      <c r="AP8" s="44"/>
      <c r="AQ8" s="44"/>
      <c r="AR8" s="44"/>
      <c r="AS8" s="12">
        <f t="shared" si="0"/>
        <v>4.5138888888888893</v>
      </c>
      <c r="AT8" s="12">
        <f t="shared" si="1"/>
        <v>4.5138888888888893</v>
      </c>
    </row>
    <row r="9" spans="1:46" x14ac:dyDescent="0.25">
      <c r="A9" s="73">
        <v>6</v>
      </c>
      <c r="B9" s="105">
        <v>1316689</v>
      </c>
      <c r="C9" s="116" t="s">
        <v>163</v>
      </c>
      <c r="D9" s="29">
        <v>3</v>
      </c>
      <c r="E9" s="44">
        <v>11</v>
      </c>
      <c r="F9" s="44"/>
      <c r="G9" s="44">
        <v>12</v>
      </c>
      <c r="H9" s="44">
        <v>9</v>
      </c>
      <c r="I9" s="44"/>
      <c r="J9" s="44">
        <v>12</v>
      </c>
      <c r="K9" s="44"/>
      <c r="L9" s="78"/>
      <c r="M9" s="44"/>
      <c r="N9" s="44">
        <v>11</v>
      </c>
      <c r="O9" s="44">
        <v>12</v>
      </c>
      <c r="P9" s="44">
        <v>10</v>
      </c>
      <c r="Q9" s="44">
        <v>10</v>
      </c>
      <c r="R9" s="44">
        <v>12</v>
      </c>
      <c r="S9" s="44">
        <v>7</v>
      </c>
      <c r="T9" s="44">
        <v>9</v>
      </c>
      <c r="U9" s="44">
        <v>11</v>
      </c>
      <c r="V9" s="44">
        <v>12</v>
      </c>
      <c r="W9" s="44">
        <v>10</v>
      </c>
      <c r="X9" s="44">
        <v>12</v>
      </c>
      <c r="Y9" s="44"/>
      <c r="Z9" s="44">
        <v>9</v>
      </c>
      <c r="AA9" s="44">
        <v>12</v>
      </c>
      <c r="AB9" s="44">
        <v>12</v>
      </c>
      <c r="AC9" s="44">
        <v>12</v>
      </c>
      <c r="AD9" s="44">
        <v>8</v>
      </c>
      <c r="AE9" s="44">
        <v>12</v>
      </c>
      <c r="AF9" s="44">
        <v>12</v>
      </c>
      <c r="AG9" s="44">
        <v>10</v>
      </c>
      <c r="AH9" s="44">
        <v>11</v>
      </c>
      <c r="AI9" s="44">
        <v>11</v>
      </c>
      <c r="AJ9" s="44">
        <v>12</v>
      </c>
      <c r="AK9" s="44">
        <v>12</v>
      </c>
      <c r="AL9" s="44">
        <v>7</v>
      </c>
      <c r="AM9" s="44"/>
      <c r="AN9" s="44"/>
      <c r="AO9" s="44"/>
      <c r="AP9" s="44"/>
      <c r="AQ9" s="44"/>
      <c r="AR9" s="44"/>
      <c r="AS9" s="12">
        <f t="shared" si="0"/>
        <v>4.5138888888888893</v>
      </c>
      <c r="AT9" s="12">
        <f t="shared" si="1"/>
        <v>4.5138888888888893</v>
      </c>
    </row>
    <row r="10" spans="1:46" x14ac:dyDescent="0.25">
      <c r="A10" s="73">
        <v>7</v>
      </c>
      <c r="B10" s="105">
        <v>1317208</v>
      </c>
      <c r="C10" s="85" t="s">
        <v>210</v>
      </c>
      <c r="D10" s="29">
        <v>4</v>
      </c>
      <c r="E10" s="44">
        <v>10</v>
      </c>
      <c r="F10" s="44"/>
      <c r="G10" s="44">
        <v>12</v>
      </c>
      <c r="H10" s="44"/>
      <c r="I10" s="44"/>
      <c r="J10" s="44">
        <v>9</v>
      </c>
      <c r="K10" s="44"/>
      <c r="L10" s="78"/>
      <c r="M10" s="44"/>
      <c r="N10" s="44">
        <v>12</v>
      </c>
      <c r="O10" s="44">
        <v>12</v>
      </c>
      <c r="P10" s="44">
        <v>9</v>
      </c>
      <c r="Q10" s="44">
        <v>12</v>
      </c>
      <c r="R10" s="44"/>
      <c r="S10" s="44">
        <v>10</v>
      </c>
      <c r="T10" s="44">
        <v>9</v>
      </c>
      <c r="U10" s="44">
        <v>12</v>
      </c>
      <c r="V10" s="44">
        <v>10</v>
      </c>
      <c r="W10" s="44">
        <v>10</v>
      </c>
      <c r="X10" s="44">
        <v>9</v>
      </c>
      <c r="Y10" s="44">
        <v>12</v>
      </c>
      <c r="Z10" s="44">
        <v>8</v>
      </c>
      <c r="AA10" s="44">
        <v>10</v>
      </c>
      <c r="AB10" s="44"/>
      <c r="AC10" s="44">
        <v>12</v>
      </c>
      <c r="AD10" s="44">
        <v>11</v>
      </c>
      <c r="AE10" s="44">
        <v>9</v>
      </c>
      <c r="AF10" s="44">
        <v>12</v>
      </c>
      <c r="AG10" s="44">
        <v>9</v>
      </c>
      <c r="AH10" s="44">
        <v>8</v>
      </c>
      <c r="AI10" s="44">
        <v>11</v>
      </c>
      <c r="AJ10" s="44">
        <v>10</v>
      </c>
      <c r="AK10" s="44">
        <v>12</v>
      </c>
      <c r="AL10" s="44">
        <v>10</v>
      </c>
      <c r="AM10" s="44"/>
      <c r="AN10" s="44"/>
      <c r="AO10" s="44"/>
      <c r="AP10" s="44"/>
      <c r="AQ10" s="44"/>
      <c r="AR10" s="44"/>
      <c r="AS10" s="12">
        <f t="shared" si="0"/>
        <v>4.3176328502415462</v>
      </c>
      <c r="AT10" s="12">
        <f t="shared" si="1"/>
        <v>4.3176328502415462</v>
      </c>
    </row>
    <row r="11" spans="1:46" x14ac:dyDescent="0.25">
      <c r="A11" s="73">
        <v>8</v>
      </c>
      <c r="B11" s="105">
        <v>1318745</v>
      </c>
      <c r="C11" s="116" t="s">
        <v>164</v>
      </c>
      <c r="D11" s="29">
        <v>4</v>
      </c>
      <c r="E11" s="44">
        <v>10</v>
      </c>
      <c r="F11" s="44"/>
      <c r="G11" s="44">
        <v>12</v>
      </c>
      <c r="H11" s="44"/>
      <c r="I11" s="44"/>
      <c r="J11" s="44">
        <v>9</v>
      </c>
      <c r="K11" s="44"/>
      <c r="L11" s="78"/>
      <c r="M11" s="44"/>
      <c r="N11" s="44">
        <v>12</v>
      </c>
      <c r="O11" s="44">
        <v>12</v>
      </c>
      <c r="P11" s="44">
        <v>9</v>
      </c>
      <c r="Q11" s="44">
        <v>12</v>
      </c>
      <c r="R11" s="44"/>
      <c r="S11" s="44">
        <v>10</v>
      </c>
      <c r="T11" s="44">
        <v>9</v>
      </c>
      <c r="U11" s="44">
        <v>12</v>
      </c>
      <c r="V11" s="44">
        <v>10</v>
      </c>
      <c r="W11" s="44">
        <v>10</v>
      </c>
      <c r="X11" s="44">
        <v>9</v>
      </c>
      <c r="Y11" s="44">
        <v>12</v>
      </c>
      <c r="Z11" s="44">
        <v>8</v>
      </c>
      <c r="AA11" s="44">
        <v>10</v>
      </c>
      <c r="AB11" s="44"/>
      <c r="AC11" s="44">
        <v>12</v>
      </c>
      <c r="AD11" s="44">
        <v>11</v>
      </c>
      <c r="AE11" s="44">
        <v>9</v>
      </c>
      <c r="AF11" s="44">
        <v>12</v>
      </c>
      <c r="AG11" s="44">
        <v>9</v>
      </c>
      <c r="AH11" s="44">
        <v>8</v>
      </c>
      <c r="AI11" s="44">
        <v>11</v>
      </c>
      <c r="AJ11" s="44">
        <v>10</v>
      </c>
      <c r="AK11" s="44">
        <v>12</v>
      </c>
      <c r="AL11" s="44">
        <v>10</v>
      </c>
      <c r="AM11" s="44"/>
      <c r="AN11" s="44"/>
      <c r="AO11" s="44"/>
      <c r="AP11" s="44"/>
      <c r="AQ11" s="44"/>
      <c r="AR11" s="44"/>
      <c r="AS11" s="12">
        <f t="shared" si="0"/>
        <v>4.3176328502415462</v>
      </c>
      <c r="AT11" s="12">
        <f t="shared" si="1"/>
        <v>4.3176328502415462</v>
      </c>
    </row>
    <row r="12" spans="1:46" x14ac:dyDescent="0.25">
      <c r="A12" s="73">
        <v>9</v>
      </c>
      <c r="B12" s="105">
        <v>1317972</v>
      </c>
      <c r="C12" s="85" t="s">
        <v>211</v>
      </c>
      <c r="D12" s="29">
        <v>5</v>
      </c>
      <c r="E12" s="44">
        <v>11</v>
      </c>
      <c r="F12" s="44">
        <v>9</v>
      </c>
      <c r="G12" s="44">
        <v>10</v>
      </c>
      <c r="H12" s="44">
        <v>10</v>
      </c>
      <c r="I12" s="44"/>
      <c r="J12" s="44">
        <v>12</v>
      </c>
      <c r="K12" s="44"/>
      <c r="L12" s="78"/>
      <c r="M12" s="44"/>
      <c r="N12" s="44">
        <v>12</v>
      </c>
      <c r="O12" s="44">
        <v>12</v>
      </c>
      <c r="P12" s="44">
        <v>9</v>
      </c>
      <c r="Q12" s="44">
        <v>9</v>
      </c>
      <c r="R12" s="44">
        <v>12</v>
      </c>
      <c r="S12" s="44">
        <v>9</v>
      </c>
      <c r="T12" s="44">
        <v>10</v>
      </c>
      <c r="U12" s="44"/>
      <c r="V12" s="44">
        <v>10</v>
      </c>
      <c r="W12" s="44">
        <v>12</v>
      </c>
      <c r="X12" s="44"/>
      <c r="Y12" s="44">
        <v>12</v>
      </c>
      <c r="Z12" s="44">
        <v>8</v>
      </c>
      <c r="AA12" s="44">
        <v>10</v>
      </c>
      <c r="AB12" s="44">
        <v>12</v>
      </c>
      <c r="AC12" s="44">
        <v>12</v>
      </c>
      <c r="AD12" s="44">
        <v>11</v>
      </c>
      <c r="AE12" s="44">
        <v>11</v>
      </c>
      <c r="AF12" s="44">
        <v>12</v>
      </c>
      <c r="AG12" s="44">
        <v>12</v>
      </c>
      <c r="AH12" s="44">
        <v>9</v>
      </c>
      <c r="AI12" s="44">
        <v>11</v>
      </c>
      <c r="AJ12" s="44">
        <v>11</v>
      </c>
      <c r="AK12" s="44">
        <v>12</v>
      </c>
      <c r="AL12" s="44">
        <v>11</v>
      </c>
      <c r="AM12" s="44"/>
      <c r="AN12" s="44"/>
      <c r="AO12" s="44"/>
      <c r="AP12" s="44"/>
      <c r="AQ12" s="44"/>
      <c r="AR12" s="44"/>
      <c r="AS12" s="12">
        <f t="shared" si="0"/>
        <v>4.4221014492753623</v>
      </c>
      <c r="AT12" s="12">
        <f t="shared" si="1"/>
        <v>4.4221014492753623</v>
      </c>
    </row>
    <row r="13" spans="1:46" x14ac:dyDescent="0.25">
      <c r="A13" s="73">
        <v>10</v>
      </c>
      <c r="B13" s="105">
        <v>1323204</v>
      </c>
      <c r="C13" s="116" t="s">
        <v>165</v>
      </c>
      <c r="D13" s="38">
        <v>5</v>
      </c>
      <c r="E13" s="44">
        <v>11</v>
      </c>
      <c r="F13" s="44">
        <v>9</v>
      </c>
      <c r="G13" s="44">
        <v>10</v>
      </c>
      <c r="H13" s="44">
        <v>10</v>
      </c>
      <c r="I13" s="44"/>
      <c r="J13" s="44">
        <v>12</v>
      </c>
      <c r="K13" s="44"/>
      <c r="L13" s="78"/>
      <c r="M13" s="44"/>
      <c r="N13" s="44">
        <v>12</v>
      </c>
      <c r="O13" s="44">
        <v>12</v>
      </c>
      <c r="P13" s="44">
        <v>9</v>
      </c>
      <c r="Q13" s="44">
        <v>9</v>
      </c>
      <c r="R13" s="44">
        <v>12</v>
      </c>
      <c r="S13" s="44">
        <v>9</v>
      </c>
      <c r="T13" s="44">
        <v>10</v>
      </c>
      <c r="U13" s="44"/>
      <c r="V13" s="44">
        <v>10</v>
      </c>
      <c r="W13" s="44">
        <v>12</v>
      </c>
      <c r="X13" s="44"/>
      <c r="Y13" s="44">
        <v>12</v>
      </c>
      <c r="Z13" s="44">
        <v>8</v>
      </c>
      <c r="AA13" s="44">
        <v>10</v>
      </c>
      <c r="AB13" s="44">
        <v>12</v>
      </c>
      <c r="AC13" s="44">
        <v>12</v>
      </c>
      <c r="AD13" s="44">
        <v>11</v>
      </c>
      <c r="AE13" s="44">
        <v>11</v>
      </c>
      <c r="AF13" s="44">
        <v>12</v>
      </c>
      <c r="AG13" s="44">
        <v>12</v>
      </c>
      <c r="AH13" s="44">
        <v>9</v>
      </c>
      <c r="AI13" s="44">
        <v>11</v>
      </c>
      <c r="AJ13" s="44">
        <v>11</v>
      </c>
      <c r="AK13" s="44">
        <v>12</v>
      </c>
      <c r="AL13" s="44">
        <v>11</v>
      </c>
      <c r="AM13" s="44"/>
      <c r="AN13" s="44"/>
      <c r="AO13" s="44"/>
      <c r="AP13" s="44"/>
      <c r="AQ13" s="44"/>
      <c r="AR13" s="44"/>
      <c r="AS13" s="12">
        <f t="shared" si="0"/>
        <v>4.4221014492753623</v>
      </c>
      <c r="AT13" s="12">
        <f t="shared" si="1"/>
        <v>4.4221014492753623</v>
      </c>
    </row>
    <row r="14" spans="1:46" x14ac:dyDescent="0.25">
      <c r="A14" s="73">
        <v>11</v>
      </c>
      <c r="B14" s="105">
        <v>1208467</v>
      </c>
      <c r="C14" s="116" t="s">
        <v>166</v>
      </c>
      <c r="D14" s="38">
        <v>6</v>
      </c>
      <c r="E14" s="44">
        <v>12</v>
      </c>
      <c r="F14" s="44">
        <v>12</v>
      </c>
      <c r="G14" s="44">
        <v>9</v>
      </c>
      <c r="H14" s="44"/>
      <c r="I14" s="44"/>
      <c r="J14" s="44">
        <v>12</v>
      </c>
      <c r="K14" s="44"/>
      <c r="L14" s="78"/>
      <c r="M14" s="44"/>
      <c r="N14" s="44">
        <v>12</v>
      </c>
      <c r="O14" s="44"/>
      <c r="P14" s="44">
        <v>11</v>
      </c>
      <c r="Q14" s="44">
        <v>9</v>
      </c>
      <c r="R14" s="44">
        <v>11</v>
      </c>
      <c r="S14" s="44">
        <v>12</v>
      </c>
      <c r="T14" s="44">
        <v>12</v>
      </c>
      <c r="U14" s="44"/>
      <c r="V14" s="44">
        <v>9</v>
      </c>
      <c r="W14" s="44">
        <v>12</v>
      </c>
      <c r="X14" s="44">
        <v>12</v>
      </c>
      <c r="Y14" s="44">
        <v>12</v>
      </c>
      <c r="Z14" s="44"/>
      <c r="AA14" s="44">
        <v>11</v>
      </c>
      <c r="AB14" s="44"/>
      <c r="AC14" s="44">
        <v>12</v>
      </c>
      <c r="AD14" s="44">
        <v>10</v>
      </c>
      <c r="AE14" s="44">
        <v>12</v>
      </c>
      <c r="AF14" s="44">
        <v>11</v>
      </c>
      <c r="AG14" s="44">
        <v>12</v>
      </c>
      <c r="AH14" s="44">
        <v>10</v>
      </c>
      <c r="AI14" s="44">
        <v>10</v>
      </c>
      <c r="AJ14" s="44">
        <v>8</v>
      </c>
      <c r="AK14" s="44">
        <v>12</v>
      </c>
      <c r="AL14" s="44">
        <v>11</v>
      </c>
      <c r="AM14" s="44"/>
      <c r="AN14" s="44"/>
      <c r="AO14" s="44"/>
      <c r="AP14" s="44"/>
      <c r="AQ14" s="44"/>
      <c r="AR14" s="44"/>
      <c r="AS14" s="12">
        <f t="shared" si="0"/>
        <v>4.6354166666666661</v>
      </c>
      <c r="AT14" s="12">
        <f t="shared" si="1"/>
        <v>4.6354166666666661</v>
      </c>
    </row>
    <row r="15" spans="1:46" x14ac:dyDescent="0.25">
      <c r="A15" s="73">
        <v>12</v>
      </c>
      <c r="B15" s="105">
        <v>1316353</v>
      </c>
      <c r="C15" s="116" t="s">
        <v>167</v>
      </c>
      <c r="D15" s="38">
        <v>6</v>
      </c>
      <c r="E15" s="44">
        <v>12</v>
      </c>
      <c r="F15" s="44">
        <v>12</v>
      </c>
      <c r="G15" s="44">
        <v>9</v>
      </c>
      <c r="H15" s="44"/>
      <c r="I15" s="44"/>
      <c r="J15" s="44">
        <v>12</v>
      </c>
      <c r="K15" s="44"/>
      <c r="L15" s="78"/>
      <c r="M15" s="44"/>
      <c r="N15" s="44">
        <v>12</v>
      </c>
      <c r="O15" s="44"/>
      <c r="P15" s="44">
        <v>11</v>
      </c>
      <c r="Q15" s="44">
        <v>9</v>
      </c>
      <c r="R15" s="44">
        <v>11</v>
      </c>
      <c r="S15" s="44">
        <v>12</v>
      </c>
      <c r="T15" s="44">
        <v>12</v>
      </c>
      <c r="U15" s="44"/>
      <c r="V15" s="44">
        <v>9</v>
      </c>
      <c r="W15" s="44">
        <v>12</v>
      </c>
      <c r="X15" s="44">
        <v>12</v>
      </c>
      <c r="Y15" s="44">
        <v>12</v>
      </c>
      <c r="Z15" s="44"/>
      <c r="AA15" s="44">
        <v>11</v>
      </c>
      <c r="AB15" s="44"/>
      <c r="AC15" s="44">
        <v>12</v>
      </c>
      <c r="AD15" s="44">
        <v>10</v>
      </c>
      <c r="AE15" s="44">
        <v>12</v>
      </c>
      <c r="AF15" s="44">
        <v>11</v>
      </c>
      <c r="AG15" s="44">
        <v>12</v>
      </c>
      <c r="AH15" s="44">
        <v>10</v>
      </c>
      <c r="AI15" s="44">
        <v>10</v>
      </c>
      <c r="AJ15" s="44">
        <v>8</v>
      </c>
      <c r="AK15" s="44">
        <v>12</v>
      </c>
      <c r="AL15" s="44">
        <v>11</v>
      </c>
      <c r="AM15" s="44"/>
      <c r="AN15" s="44"/>
      <c r="AO15" s="44"/>
      <c r="AP15" s="44"/>
      <c r="AQ15" s="44"/>
      <c r="AR15" s="44"/>
      <c r="AS15" s="12">
        <f t="shared" si="0"/>
        <v>4.6354166666666661</v>
      </c>
      <c r="AT15" s="12">
        <f t="shared" si="1"/>
        <v>4.6354166666666661</v>
      </c>
    </row>
    <row r="16" spans="1:46" x14ac:dyDescent="0.25">
      <c r="A16" s="73">
        <v>13</v>
      </c>
      <c r="B16" s="105">
        <v>1317381</v>
      </c>
      <c r="C16" s="116" t="s">
        <v>168</v>
      </c>
      <c r="D16" s="38">
        <v>7</v>
      </c>
      <c r="E16" s="44">
        <v>11</v>
      </c>
      <c r="F16" s="44">
        <v>9</v>
      </c>
      <c r="G16" s="44">
        <v>9</v>
      </c>
      <c r="H16" s="44">
        <v>9</v>
      </c>
      <c r="I16" s="44"/>
      <c r="J16" s="44">
        <v>12</v>
      </c>
      <c r="K16" s="44"/>
      <c r="L16" s="78"/>
      <c r="M16" s="44"/>
      <c r="N16" s="44"/>
      <c r="O16" s="44"/>
      <c r="P16" s="44">
        <v>12</v>
      </c>
      <c r="Q16" s="44">
        <v>9</v>
      </c>
      <c r="R16" s="44">
        <v>11</v>
      </c>
      <c r="S16" s="44">
        <v>9</v>
      </c>
      <c r="T16" s="44">
        <v>10</v>
      </c>
      <c r="U16" s="44"/>
      <c r="V16" s="44">
        <v>8</v>
      </c>
      <c r="W16" s="44">
        <v>10</v>
      </c>
      <c r="X16" s="44"/>
      <c r="Y16" s="44">
        <v>12</v>
      </c>
      <c r="Z16" s="44"/>
      <c r="AA16" s="44">
        <v>8</v>
      </c>
      <c r="AB16" s="44"/>
      <c r="AC16" s="44">
        <v>11</v>
      </c>
      <c r="AD16" s="44">
        <v>11</v>
      </c>
      <c r="AE16" s="44"/>
      <c r="AF16" s="44">
        <v>8</v>
      </c>
      <c r="AG16" s="44">
        <v>11</v>
      </c>
      <c r="AH16" s="44">
        <v>9</v>
      </c>
      <c r="AI16" s="44">
        <v>12</v>
      </c>
      <c r="AJ16" s="44">
        <v>10</v>
      </c>
      <c r="AK16" s="44">
        <v>12</v>
      </c>
      <c r="AL16" s="44">
        <v>9</v>
      </c>
      <c r="AM16" s="44"/>
      <c r="AN16" s="44"/>
      <c r="AO16" s="44"/>
      <c r="AP16" s="44"/>
      <c r="AQ16" s="44"/>
      <c r="AR16" s="44"/>
      <c r="AS16" s="12">
        <f t="shared" si="0"/>
        <v>4.1898148148148149</v>
      </c>
      <c r="AT16" s="12">
        <f t="shared" si="1"/>
        <v>4.1898148148148149</v>
      </c>
    </row>
    <row r="17" spans="1:46" x14ac:dyDescent="0.25">
      <c r="A17" s="73">
        <v>14</v>
      </c>
      <c r="B17" s="105">
        <v>1317703</v>
      </c>
      <c r="C17" s="116" t="s">
        <v>169</v>
      </c>
      <c r="D17" s="38">
        <v>7</v>
      </c>
      <c r="E17" s="44">
        <v>11</v>
      </c>
      <c r="F17" s="44">
        <v>9</v>
      </c>
      <c r="G17" s="44">
        <v>9</v>
      </c>
      <c r="H17" s="44">
        <v>9</v>
      </c>
      <c r="I17" s="44"/>
      <c r="J17" s="44">
        <v>12</v>
      </c>
      <c r="K17" s="44"/>
      <c r="L17" s="78"/>
      <c r="M17" s="44"/>
      <c r="N17" s="44"/>
      <c r="O17" s="44"/>
      <c r="P17" s="44">
        <v>12</v>
      </c>
      <c r="Q17" s="44">
        <v>9</v>
      </c>
      <c r="R17" s="44">
        <v>11</v>
      </c>
      <c r="S17" s="44">
        <v>9</v>
      </c>
      <c r="T17" s="44">
        <v>10</v>
      </c>
      <c r="U17" s="44"/>
      <c r="V17" s="44">
        <v>8</v>
      </c>
      <c r="W17" s="44">
        <v>10</v>
      </c>
      <c r="X17" s="44"/>
      <c r="Y17" s="44">
        <v>12</v>
      </c>
      <c r="Z17" s="44"/>
      <c r="AA17" s="44">
        <v>8</v>
      </c>
      <c r="AB17" s="44"/>
      <c r="AC17" s="44">
        <v>11</v>
      </c>
      <c r="AD17" s="44">
        <v>11</v>
      </c>
      <c r="AE17" s="44"/>
      <c r="AF17" s="44">
        <v>8</v>
      </c>
      <c r="AG17" s="44">
        <v>11</v>
      </c>
      <c r="AH17" s="44">
        <v>9</v>
      </c>
      <c r="AI17" s="44">
        <v>12</v>
      </c>
      <c r="AJ17" s="44">
        <v>10</v>
      </c>
      <c r="AK17" s="44">
        <v>12</v>
      </c>
      <c r="AL17" s="44">
        <v>9</v>
      </c>
      <c r="AM17" s="44"/>
      <c r="AN17" s="44"/>
      <c r="AO17" s="44"/>
      <c r="AP17" s="44"/>
      <c r="AQ17" s="44"/>
      <c r="AR17" s="44"/>
      <c r="AS17" s="12">
        <f t="shared" si="0"/>
        <v>4.1898148148148149</v>
      </c>
      <c r="AT17" s="12">
        <f t="shared" si="1"/>
        <v>4.1898148148148149</v>
      </c>
    </row>
    <row r="18" spans="1:46" x14ac:dyDescent="0.25">
      <c r="A18" s="73">
        <v>15</v>
      </c>
      <c r="B18" s="105">
        <v>1318277</v>
      </c>
      <c r="C18" s="85" t="s">
        <v>212</v>
      </c>
      <c r="D18" s="38">
        <v>8</v>
      </c>
      <c r="E18" s="44">
        <v>10</v>
      </c>
      <c r="F18" s="44">
        <v>9</v>
      </c>
      <c r="G18" s="44">
        <v>12</v>
      </c>
      <c r="H18" s="44">
        <v>8</v>
      </c>
      <c r="I18" s="44"/>
      <c r="J18" s="44">
        <v>9</v>
      </c>
      <c r="K18" s="44"/>
      <c r="L18" s="78"/>
      <c r="M18" s="44"/>
      <c r="N18" s="44">
        <v>12</v>
      </c>
      <c r="O18" s="44"/>
      <c r="P18" s="44">
        <v>12</v>
      </c>
      <c r="Q18" s="44">
        <v>11</v>
      </c>
      <c r="R18" s="44">
        <v>11</v>
      </c>
      <c r="S18" s="44">
        <v>9</v>
      </c>
      <c r="T18" s="44">
        <v>10</v>
      </c>
      <c r="U18" s="44">
        <v>10</v>
      </c>
      <c r="V18" s="44">
        <v>8</v>
      </c>
      <c r="W18" s="44"/>
      <c r="X18" s="44">
        <v>11</v>
      </c>
      <c r="Y18" s="44">
        <v>12</v>
      </c>
      <c r="Z18" s="44"/>
      <c r="AA18" s="44"/>
      <c r="AB18" s="44"/>
      <c r="AC18" s="44">
        <v>11</v>
      </c>
      <c r="AD18" s="44">
        <v>12</v>
      </c>
      <c r="AE18" s="44">
        <v>10</v>
      </c>
      <c r="AF18" s="44">
        <v>12</v>
      </c>
      <c r="AG18" s="44">
        <v>12</v>
      </c>
      <c r="AH18" s="44">
        <v>11</v>
      </c>
      <c r="AI18" s="44"/>
      <c r="AJ18" s="44">
        <v>12</v>
      </c>
      <c r="AK18" s="44">
        <v>9</v>
      </c>
      <c r="AL18" s="44">
        <v>11</v>
      </c>
      <c r="AM18" s="44"/>
      <c r="AN18" s="44"/>
      <c r="AO18" s="44"/>
      <c r="AP18" s="44"/>
      <c r="AQ18" s="44"/>
      <c r="AR18" s="44"/>
      <c r="AS18" s="12">
        <f t="shared" si="0"/>
        <v>4.2587719298245617</v>
      </c>
      <c r="AT18" s="12">
        <f t="shared" si="1"/>
        <v>4.2587719298245617</v>
      </c>
    </row>
    <row r="19" spans="1:46" x14ac:dyDescent="0.25">
      <c r="A19" s="73">
        <v>16</v>
      </c>
      <c r="B19" s="105">
        <v>1318278</v>
      </c>
      <c r="C19" s="85" t="s">
        <v>213</v>
      </c>
      <c r="D19" s="38">
        <v>8</v>
      </c>
      <c r="E19" s="44">
        <v>10</v>
      </c>
      <c r="F19" s="44">
        <v>9</v>
      </c>
      <c r="G19" s="44">
        <v>12</v>
      </c>
      <c r="H19" s="44">
        <v>8</v>
      </c>
      <c r="I19" s="44"/>
      <c r="J19" s="44">
        <v>9</v>
      </c>
      <c r="K19" s="44"/>
      <c r="L19" s="78"/>
      <c r="M19" s="44"/>
      <c r="N19" s="44">
        <v>12</v>
      </c>
      <c r="O19" s="44"/>
      <c r="P19" s="44">
        <v>12</v>
      </c>
      <c r="Q19" s="44">
        <v>11</v>
      </c>
      <c r="R19" s="44">
        <v>11</v>
      </c>
      <c r="S19" s="44">
        <v>9</v>
      </c>
      <c r="T19" s="44">
        <v>10</v>
      </c>
      <c r="U19" s="44">
        <v>10</v>
      </c>
      <c r="V19" s="44">
        <v>8</v>
      </c>
      <c r="W19" s="44"/>
      <c r="X19" s="44">
        <v>11</v>
      </c>
      <c r="Y19" s="44">
        <v>12</v>
      </c>
      <c r="Z19" s="44"/>
      <c r="AA19" s="44"/>
      <c r="AB19" s="44"/>
      <c r="AC19" s="44">
        <v>11</v>
      </c>
      <c r="AD19" s="44">
        <v>12</v>
      </c>
      <c r="AE19" s="44">
        <v>10</v>
      </c>
      <c r="AF19" s="44">
        <v>12</v>
      </c>
      <c r="AG19" s="44">
        <v>12</v>
      </c>
      <c r="AH19" s="44">
        <v>11</v>
      </c>
      <c r="AI19" s="44"/>
      <c r="AJ19" s="44">
        <v>12</v>
      </c>
      <c r="AK19" s="44">
        <v>9</v>
      </c>
      <c r="AL19" s="44">
        <v>11</v>
      </c>
      <c r="AM19" s="44"/>
      <c r="AN19" s="44"/>
      <c r="AO19" s="44"/>
      <c r="AP19" s="44"/>
      <c r="AQ19" s="44"/>
      <c r="AR19" s="44"/>
      <c r="AS19" s="12">
        <f t="shared" si="0"/>
        <v>4.2587719298245617</v>
      </c>
      <c r="AT19" s="12">
        <f t="shared" si="1"/>
        <v>4.2587719298245617</v>
      </c>
    </row>
    <row r="20" spans="1:46" x14ac:dyDescent="0.25">
      <c r="A20" s="73">
        <v>17</v>
      </c>
      <c r="B20" s="105">
        <v>1318102</v>
      </c>
      <c r="C20" s="116" t="s">
        <v>170</v>
      </c>
      <c r="D20" s="38">
        <v>9</v>
      </c>
      <c r="E20" s="44">
        <v>10</v>
      </c>
      <c r="F20" s="44">
        <v>12</v>
      </c>
      <c r="G20" s="44">
        <v>12</v>
      </c>
      <c r="H20" s="44"/>
      <c r="I20" s="44"/>
      <c r="J20" s="44">
        <v>12</v>
      </c>
      <c r="K20" s="44"/>
      <c r="L20" s="78"/>
      <c r="M20" s="44"/>
      <c r="N20" s="44">
        <v>12</v>
      </c>
      <c r="O20" s="44">
        <v>12</v>
      </c>
      <c r="P20" s="44">
        <v>12</v>
      </c>
      <c r="Q20" s="44">
        <v>12</v>
      </c>
      <c r="R20" s="44">
        <v>12</v>
      </c>
      <c r="S20" s="44">
        <v>12</v>
      </c>
      <c r="T20" s="44">
        <v>11</v>
      </c>
      <c r="U20" s="44">
        <v>11</v>
      </c>
      <c r="V20" s="44">
        <v>11</v>
      </c>
      <c r="W20" s="44">
        <v>11</v>
      </c>
      <c r="X20" s="44">
        <v>11</v>
      </c>
      <c r="Y20" s="44">
        <v>12</v>
      </c>
      <c r="Z20" s="44"/>
      <c r="AA20" s="44">
        <v>10</v>
      </c>
      <c r="AB20" s="44">
        <v>12</v>
      </c>
      <c r="AC20" s="44">
        <v>12</v>
      </c>
      <c r="AD20" s="44">
        <v>9</v>
      </c>
      <c r="AE20" s="44">
        <v>10</v>
      </c>
      <c r="AF20" s="44">
        <v>12</v>
      </c>
      <c r="AG20" s="44">
        <v>10</v>
      </c>
      <c r="AH20" s="44">
        <v>10</v>
      </c>
      <c r="AI20" s="44">
        <v>10</v>
      </c>
      <c r="AJ20" s="44">
        <v>9</v>
      </c>
      <c r="AK20" s="44">
        <v>12</v>
      </c>
      <c r="AL20" s="44">
        <v>12</v>
      </c>
      <c r="AM20" s="44"/>
      <c r="AN20" s="44"/>
      <c r="AO20" s="44"/>
      <c r="AP20" s="44"/>
      <c r="AQ20" s="44"/>
      <c r="AR20" s="44"/>
      <c r="AS20" s="12">
        <f t="shared" si="0"/>
        <v>4.713541666666667</v>
      </c>
      <c r="AT20" s="12">
        <f t="shared" si="1"/>
        <v>4.713541666666667</v>
      </c>
    </row>
    <row r="21" spans="1:46" x14ac:dyDescent="0.25">
      <c r="A21" s="73">
        <v>18</v>
      </c>
      <c r="B21" s="105">
        <v>1315379</v>
      </c>
      <c r="C21" s="116" t="s">
        <v>171</v>
      </c>
      <c r="D21" s="38">
        <v>9</v>
      </c>
      <c r="E21" s="44">
        <v>10</v>
      </c>
      <c r="F21" s="44">
        <v>12</v>
      </c>
      <c r="G21" s="44">
        <v>12</v>
      </c>
      <c r="H21" s="44"/>
      <c r="I21" s="44"/>
      <c r="J21" s="44">
        <v>12</v>
      </c>
      <c r="K21" s="44"/>
      <c r="L21" s="78"/>
      <c r="M21" s="44"/>
      <c r="N21" s="44">
        <v>12</v>
      </c>
      <c r="O21" s="44">
        <v>12</v>
      </c>
      <c r="P21" s="44">
        <v>12</v>
      </c>
      <c r="Q21" s="44">
        <v>12</v>
      </c>
      <c r="R21" s="44">
        <v>12</v>
      </c>
      <c r="S21" s="44">
        <v>12</v>
      </c>
      <c r="T21" s="44">
        <v>11</v>
      </c>
      <c r="U21" s="44">
        <v>11</v>
      </c>
      <c r="V21" s="44">
        <v>11</v>
      </c>
      <c r="W21" s="44">
        <v>11</v>
      </c>
      <c r="X21" s="44">
        <v>11</v>
      </c>
      <c r="Y21" s="44">
        <v>12</v>
      </c>
      <c r="Z21" s="44"/>
      <c r="AA21" s="44">
        <v>10</v>
      </c>
      <c r="AB21" s="44">
        <v>12</v>
      </c>
      <c r="AC21" s="44">
        <v>12</v>
      </c>
      <c r="AD21" s="44">
        <v>9</v>
      </c>
      <c r="AE21" s="44">
        <v>10</v>
      </c>
      <c r="AF21" s="44">
        <v>12</v>
      </c>
      <c r="AG21" s="44">
        <v>10</v>
      </c>
      <c r="AH21" s="44">
        <v>10</v>
      </c>
      <c r="AI21" s="44">
        <v>10</v>
      </c>
      <c r="AJ21" s="44">
        <v>9</v>
      </c>
      <c r="AK21" s="44">
        <v>12</v>
      </c>
      <c r="AL21" s="44">
        <v>12</v>
      </c>
      <c r="AM21" s="44"/>
      <c r="AN21" s="44"/>
      <c r="AO21" s="44"/>
      <c r="AP21" s="44"/>
      <c r="AQ21" s="44"/>
      <c r="AR21" s="44"/>
      <c r="AS21" s="12">
        <f t="shared" si="0"/>
        <v>4.713541666666667</v>
      </c>
      <c r="AT21" s="12">
        <f t="shared" si="1"/>
        <v>4.713541666666667</v>
      </c>
    </row>
    <row r="22" spans="1:46" x14ac:dyDescent="0.25">
      <c r="A22" s="73">
        <v>19</v>
      </c>
      <c r="B22" s="105">
        <v>1208976</v>
      </c>
      <c r="C22" s="85" t="s">
        <v>214</v>
      </c>
      <c r="D22" s="28">
        <v>10</v>
      </c>
      <c r="E22" s="44">
        <v>9</v>
      </c>
      <c r="F22" s="44">
        <v>12</v>
      </c>
      <c r="G22" s="44">
        <v>12</v>
      </c>
      <c r="H22" s="44">
        <v>9</v>
      </c>
      <c r="I22" s="44"/>
      <c r="J22" s="44">
        <v>12</v>
      </c>
      <c r="K22" s="44"/>
      <c r="L22" s="78"/>
      <c r="M22" s="44"/>
      <c r="N22" s="44"/>
      <c r="O22" s="44"/>
      <c r="P22" s="44">
        <v>8</v>
      </c>
      <c r="Q22" s="44"/>
      <c r="R22" s="44">
        <v>9</v>
      </c>
      <c r="S22" s="44">
        <v>11</v>
      </c>
      <c r="T22" s="44">
        <v>12</v>
      </c>
      <c r="U22" s="44"/>
      <c r="V22" s="44">
        <v>8</v>
      </c>
      <c r="W22" s="44"/>
      <c r="X22" s="44"/>
      <c r="Y22" s="44">
        <v>8</v>
      </c>
      <c r="Z22" s="44"/>
      <c r="AA22" s="44">
        <v>7</v>
      </c>
      <c r="AB22" s="44">
        <v>10</v>
      </c>
      <c r="AC22" s="44">
        <v>11</v>
      </c>
      <c r="AD22" s="44"/>
      <c r="AE22" s="44">
        <v>9</v>
      </c>
      <c r="AF22" s="44">
        <v>11</v>
      </c>
      <c r="AG22" s="44">
        <v>12</v>
      </c>
      <c r="AH22" s="44">
        <v>9</v>
      </c>
      <c r="AI22" s="44">
        <v>12</v>
      </c>
      <c r="AJ22" s="44">
        <v>12</v>
      </c>
      <c r="AK22" s="44">
        <v>12</v>
      </c>
      <c r="AL22" s="44">
        <v>8</v>
      </c>
      <c r="AM22" s="44"/>
      <c r="AN22" s="44"/>
      <c r="AO22" s="44"/>
      <c r="AP22" s="44"/>
      <c r="AQ22" s="44"/>
      <c r="AR22" s="44"/>
      <c r="AS22" s="12">
        <f t="shared" si="0"/>
        <v>4.3210784313725492</v>
      </c>
      <c r="AT22" s="12">
        <f t="shared" si="1"/>
        <v>4.3210784313725492</v>
      </c>
    </row>
    <row r="23" spans="1:46" x14ac:dyDescent="0.25">
      <c r="A23" s="73">
        <v>20</v>
      </c>
      <c r="B23" s="105">
        <v>1407453</v>
      </c>
      <c r="C23" s="85" t="s">
        <v>234</v>
      </c>
      <c r="D23" s="38">
        <v>10</v>
      </c>
      <c r="E23" s="44">
        <v>9</v>
      </c>
      <c r="F23" s="44">
        <v>12</v>
      </c>
      <c r="G23" s="44">
        <v>12</v>
      </c>
      <c r="H23" s="44">
        <v>9</v>
      </c>
      <c r="I23" s="44"/>
      <c r="J23" s="44">
        <v>12</v>
      </c>
      <c r="K23" s="44"/>
      <c r="L23" s="78"/>
      <c r="M23" s="44"/>
      <c r="N23" s="44"/>
      <c r="O23" s="44"/>
      <c r="P23" s="44">
        <v>8</v>
      </c>
      <c r="Q23" s="44"/>
      <c r="R23" s="44">
        <v>9</v>
      </c>
      <c r="S23" s="44">
        <v>11</v>
      </c>
      <c r="T23" s="44">
        <v>12</v>
      </c>
      <c r="U23" s="44"/>
      <c r="V23" s="44">
        <v>8</v>
      </c>
      <c r="W23" s="44"/>
      <c r="X23" s="44"/>
      <c r="Y23" s="44">
        <v>8</v>
      </c>
      <c r="Z23" s="44"/>
      <c r="AA23" s="44">
        <v>7</v>
      </c>
      <c r="AB23" s="44">
        <v>10</v>
      </c>
      <c r="AC23" s="44">
        <v>11</v>
      </c>
      <c r="AD23" s="44"/>
      <c r="AE23" s="44">
        <v>9</v>
      </c>
      <c r="AF23" s="44">
        <v>11</v>
      </c>
      <c r="AG23" s="44">
        <v>12</v>
      </c>
      <c r="AH23" s="44">
        <v>9</v>
      </c>
      <c r="AI23" s="44">
        <v>12</v>
      </c>
      <c r="AJ23" s="44">
        <v>12</v>
      </c>
      <c r="AK23" s="44">
        <v>12</v>
      </c>
      <c r="AL23" s="44">
        <v>8</v>
      </c>
      <c r="AM23" s="44"/>
      <c r="AN23" s="44"/>
      <c r="AO23" s="44"/>
      <c r="AP23" s="44"/>
      <c r="AQ23" s="44"/>
      <c r="AR23" s="44"/>
      <c r="AS23" s="12">
        <f t="shared" si="0"/>
        <v>4.3210784313725492</v>
      </c>
      <c r="AT23" s="12">
        <f t="shared" si="1"/>
        <v>4.3210784313725492</v>
      </c>
    </row>
    <row r="24" spans="1:46" x14ac:dyDescent="0.25">
      <c r="A24" s="73">
        <v>21</v>
      </c>
      <c r="B24" s="105">
        <v>1207571</v>
      </c>
      <c r="C24" s="116" t="s">
        <v>172</v>
      </c>
      <c r="D24" s="38">
        <v>11</v>
      </c>
      <c r="E24" s="44">
        <v>10</v>
      </c>
      <c r="F24" s="44">
        <v>9</v>
      </c>
      <c r="G24" s="44">
        <v>12</v>
      </c>
      <c r="H24" s="44">
        <v>8</v>
      </c>
      <c r="I24" s="44"/>
      <c r="J24" s="44">
        <v>12</v>
      </c>
      <c r="K24" s="44"/>
      <c r="L24" s="78"/>
      <c r="M24" s="44"/>
      <c r="N24" s="44"/>
      <c r="O24" s="44"/>
      <c r="P24" s="44">
        <v>12</v>
      </c>
      <c r="Q24" s="44">
        <v>6</v>
      </c>
      <c r="R24" s="44">
        <v>9</v>
      </c>
      <c r="S24" s="44">
        <v>8</v>
      </c>
      <c r="T24" s="44">
        <v>10</v>
      </c>
      <c r="U24" s="44"/>
      <c r="V24" s="44">
        <v>10</v>
      </c>
      <c r="W24" s="44"/>
      <c r="X24" s="44">
        <v>12</v>
      </c>
      <c r="Y24" s="44">
        <v>9</v>
      </c>
      <c r="Z24" s="44"/>
      <c r="AA24" s="44">
        <v>9</v>
      </c>
      <c r="AB24" s="44">
        <v>9</v>
      </c>
      <c r="AC24" s="44">
        <v>10</v>
      </c>
      <c r="AD24" s="44">
        <v>10</v>
      </c>
      <c r="AE24" s="44">
        <v>12</v>
      </c>
      <c r="AF24" s="44">
        <v>9</v>
      </c>
      <c r="AG24" s="44"/>
      <c r="AH24" s="44">
        <v>9</v>
      </c>
      <c r="AI24" s="44">
        <v>12</v>
      </c>
      <c r="AJ24" s="44">
        <v>10</v>
      </c>
      <c r="AK24" s="44">
        <v>12</v>
      </c>
      <c r="AL24" s="44">
        <v>8</v>
      </c>
      <c r="AM24" s="44"/>
      <c r="AN24" s="44"/>
      <c r="AO24" s="44"/>
      <c r="AP24" s="44"/>
      <c r="AQ24" s="44"/>
      <c r="AR24" s="44"/>
      <c r="AS24" s="12">
        <f t="shared" si="0"/>
        <v>4.1644736842105257</v>
      </c>
      <c r="AT24" s="12">
        <f t="shared" si="1"/>
        <v>4.1644736842105257</v>
      </c>
    </row>
    <row r="25" spans="1:46" x14ac:dyDescent="0.25">
      <c r="A25" s="73">
        <v>22</v>
      </c>
      <c r="B25" s="105">
        <v>1320993</v>
      </c>
      <c r="C25" s="85" t="s">
        <v>235</v>
      </c>
      <c r="D25" s="38">
        <v>11</v>
      </c>
      <c r="E25" s="44">
        <v>10</v>
      </c>
      <c r="F25" s="44">
        <v>9</v>
      </c>
      <c r="G25" s="44">
        <v>12</v>
      </c>
      <c r="H25" s="44">
        <v>8</v>
      </c>
      <c r="I25" s="44"/>
      <c r="J25" s="44">
        <v>12</v>
      </c>
      <c r="K25" s="44"/>
      <c r="L25" s="78"/>
      <c r="M25" s="44"/>
      <c r="N25" s="44"/>
      <c r="O25" s="44"/>
      <c r="P25" s="44">
        <v>12</v>
      </c>
      <c r="Q25" s="44">
        <v>6</v>
      </c>
      <c r="R25" s="44">
        <v>9</v>
      </c>
      <c r="S25" s="44">
        <v>8</v>
      </c>
      <c r="T25" s="44">
        <v>10</v>
      </c>
      <c r="U25" s="44"/>
      <c r="V25" s="44">
        <v>10</v>
      </c>
      <c r="W25" s="44"/>
      <c r="X25" s="44">
        <v>12</v>
      </c>
      <c r="Y25" s="44">
        <v>9</v>
      </c>
      <c r="Z25" s="44"/>
      <c r="AA25" s="44">
        <v>9</v>
      </c>
      <c r="AB25" s="44">
        <v>9</v>
      </c>
      <c r="AC25" s="44">
        <v>10</v>
      </c>
      <c r="AD25" s="44">
        <v>10</v>
      </c>
      <c r="AE25" s="44">
        <v>12</v>
      </c>
      <c r="AF25" s="44">
        <v>9</v>
      </c>
      <c r="AG25" s="44"/>
      <c r="AH25" s="44">
        <v>9</v>
      </c>
      <c r="AI25" s="44">
        <v>12</v>
      </c>
      <c r="AJ25" s="44">
        <v>10</v>
      </c>
      <c r="AK25" s="44">
        <v>12</v>
      </c>
      <c r="AL25" s="44">
        <v>8</v>
      </c>
      <c r="AM25" s="44"/>
      <c r="AN25" s="44"/>
      <c r="AO25" s="44"/>
      <c r="AP25" s="44"/>
      <c r="AQ25" s="44"/>
      <c r="AR25" s="44"/>
      <c r="AS25" s="12">
        <f t="shared" si="0"/>
        <v>4.1644736842105257</v>
      </c>
      <c r="AT25" s="12">
        <f t="shared" si="1"/>
        <v>4.1644736842105257</v>
      </c>
    </row>
    <row r="26" spans="1:46" x14ac:dyDescent="0.25">
      <c r="A26" s="73">
        <v>23</v>
      </c>
      <c r="B26" s="105">
        <v>1316488</v>
      </c>
      <c r="C26" s="116" t="s">
        <v>174</v>
      </c>
      <c r="D26" s="38">
        <v>12</v>
      </c>
      <c r="E26" s="44">
        <v>9</v>
      </c>
      <c r="F26" s="44">
        <v>11</v>
      </c>
      <c r="G26" s="44"/>
      <c r="H26" s="44">
        <v>10</v>
      </c>
      <c r="I26" s="44"/>
      <c r="J26" s="44"/>
      <c r="K26" s="44"/>
      <c r="L26" s="78"/>
      <c r="M26" s="44"/>
      <c r="N26" s="44">
        <v>12</v>
      </c>
      <c r="O26" s="44"/>
      <c r="P26" s="44">
        <v>12</v>
      </c>
      <c r="Q26" s="44">
        <v>12</v>
      </c>
      <c r="R26" s="44">
        <v>12</v>
      </c>
      <c r="S26" s="44">
        <v>8</v>
      </c>
      <c r="T26" s="44">
        <v>9</v>
      </c>
      <c r="U26" s="44"/>
      <c r="V26" s="44">
        <v>11</v>
      </c>
      <c r="W26" s="44">
        <v>7</v>
      </c>
      <c r="X26" s="44">
        <v>9</v>
      </c>
      <c r="Y26" s="44">
        <v>12</v>
      </c>
      <c r="Z26" s="44"/>
      <c r="AA26" s="44">
        <v>12</v>
      </c>
      <c r="AB26" s="44">
        <v>12</v>
      </c>
      <c r="AC26" s="44">
        <v>12</v>
      </c>
      <c r="AD26" s="44">
        <v>10</v>
      </c>
      <c r="AE26" s="44">
        <v>10</v>
      </c>
      <c r="AF26" s="44"/>
      <c r="AG26" s="44">
        <v>11</v>
      </c>
      <c r="AH26" s="44">
        <v>10</v>
      </c>
      <c r="AI26" s="44">
        <v>10</v>
      </c>
      <c r="AJ26" s="44">
        <v>9</v>
      </c>
      <c r="AK26" s="44">
        <v>10</v>
      </c>
      <c r="AL26" s="44"/>
      <c r="AM26" s="44"/>
      <c r="AN26" s="44"/>
      <c r="AO26" s="44"/>
      <c r="AP26" s="44"/>
      <c r="AQ26" s="44"/>
      <c r="AR26" s="44"/>
      <c r="AS26" s="12">
        <f t="shared" si="0"/>
        <v>4.2708333333333339</v>
      </c>
      <c r="AT26" s="12">
        <f t="shared" si="1"/>
        <v>4.2708333333333339</v>
      </c>
    </row>
    <row r="27" spans="1:46" x14ac:dyDescent="0.25">
      <c r="A27" s="73">
        <v>24</v>
      </c>
      <c r="B27" s="105">
        <v>1316029</v>
      </c>
      <c r="C27" s="116" t="s">
        <v>175</v>
      </c>
      <c r="D27" s="38">
        <v>12</v>
      </c>
      <c r="E27" s="44">
        <v>9</v>
      </c>
      <c r="F27" s="44">
        <v>11</v>
      </c>
      <c r="G27" s="44"/>
      <c r="H27" s="44">
        <v>10</v>
      </c>
      <c r="I27" s="44"/>
      <c r="J27" s="44"/>
      <c r="K27" s="44"/>
      <c r="L27" s="78"/>
      <c r="M27" s="44"/>
      <c r="N27" s="44">
        <v>12</v>
      </c>
      <c r="O27" s="44"/>
      <c r="P27" s="44">
        <v>12</v>
      </c>
      <c r="Q27" s="44">
        <v>12</v>
      </c>
      <c r="R27" s="44">
        <v>12</v>
      </c>
      <c r="S27" s="44">
        <v>8</v>
      </c>
      <c r="T27" s="44">
        <v>9</v>
      </c>
      <c r="U27" s="44"/>
      <c r="V27" s="44">
        <v>11</v>
      </c>
      <c r="W27" s="44">
        <v>7</v>
      </c>
      <c r="X27" s="44">
        <v>9</v>
      </c>
      <c r="Y27" s="44">
        <v>12</v>
      </c>
      <c r="Z27" s="44"/>
      <c r="AA27" s="44">
        <v>12</v>
      </c>
      <c r="AB27" s="44">
        <v>12</v>
      </c>
      <c r="AC27" s="44">
        <v>12</v>
      </c>
      <c r="AD27" s="44">
        <v>10</v>
      </c>
      <c r="AE27" s="44">
        <v>10</v>
      </c>
      <c r="AF27" s="44"/>
      <c r="AG27" s="44">
        <v>11</v>
      </c>
      <c r="AH27" s="44">
        <v>10</v>
      </c>
      <c r="AI27" s="44">
        <v>10</v>
      </c>
      <c r="AJ27" s="44">
        <v>9</v>
      </c>
      <c r="AK27" s="44">
        <v>10</v>
      </c>
      <c r="AL27" s="44"/>
      <c r="AM27" s="44"/>
      <c r="AN27" s="44"/>
      <c r="AO27" s="44"/>
      <c r="AP27" s="44"/>
      <c r="AQ27" s="44"/>
      <c r="AR27" s="44"/>
      <c r="AS27" s="12">
        <f t="shared" si="0"/>
        <v>4.2708333333333339</v>
      </c>
      <c r="AT27" s="12">
        <f t="shared" si="1"/>
        <v>4.2708333333333339</v>
      </c>
    </row>
    <row r="28" spans="1:46" x14ac:dyDescent="0.25">
      <c r="A28" s="73">
        <v>25</v>
      </c>
      <c r="B28" s="105">
        <v>1319013</v>
      </c>
      <c r="C28" s="116" t="s">
        <v>176</v>
      </c>
      <c r="D28" s="38">
        <v>13</v>
      </c>
      <c r="E28" s="44">
        <v>9</v>
      </c>
      <c r="F28" s="44">
        <v>9</v>
      </c>
      <c r="G28" s="44"/>
      <c r="H28" s="44">
        <v>10</v>
      </c>
      <c r="I28" s="44"/>
      <c r="J28" s="44"/>
      <c r="K28" s="44"/>
      <c r="L28" s="78"/>
      <c r="M28" s="44"/>
      <c r="N28" s="44">
        <v>12</v>
      </c>
      <c r="O28" s="44"/>
      <c r="P28" s="44">
        <v>12</v>
      </c>
      <c r="Q28" s="44">
        <v>12</v>
      </c>
      <c r="R28" s="44">
        <v>12</v>
      </c>
      <c r="S28" s="44">
        <v>12</v>
      </c>
      <c r="T28" s="44">
        <v>12</v>
      </c>
      <c r="U28" s="44"/>
      <c r="V28" s="44"/>
      <c r="W28" s="44">
        <v>12</v>
      </c>
      <c r="X28" s="44">
        <v>10</v>
      </c>
      <c r="Y28" s="44">
        <v>12</v>
      </c>
      <c r="Z28" s="44"/>
      <c r="AA28" s="44">
        <v>10</v>
      </c>
      <c r="AB28" s="44">
        <v>10</v>
      </c>
      <c r="AC28" s="44">
        <v>12</v>
      </c>
      <c r="AD28" s="44">
        <v>12</v>
      </c>
      <c r="AE28" s="44">
        <v>8</v>
      </c>
      <c r="AF28" s="44">
        <v>12</v>
      </c>
      <c r="AG28" s="44">
        <v>8</v>
      </c>
      <c r="AH28" s="44">
        <v>10</v>
      </c>
      <c r="AI28" s="44">
        <v>11</v>
      </c>
      <c r="AJ28" s="44">
        <v>12</v>
      </c>
      <c r="AK28" s="44">
        <v>11</v>
      </c>
      <c r="AL28" s="44">
        <v>11</v>
      </c>
      <c r="AM28" s="44"/>
      <c r="AN28" s="44"/>
      <c r="AO28" s="44"/>
      <c r="AP28" s="44"/>
      <c r="AQ28" s="44"/>
      <c r="AR28" s="44"/>
      <c r="AS28" s="12">
        <f t="shared" si="0"/>
        <v>4.2559523809523805</v>
      </c>
      <c r="AT28" s="12">
        <f t="shared" si="1"/>
        <v>4.2559523809523805</v>
      </c>
    </row>
    <row r="29" spans="1:46" x14ac:dyDescent="0.25">
      <c r="A29" s="73">
        <v>26</v>
      </c>
      <c r="B29" s="105">
        <v>1316312</v>
      </c>
      <c r="C29" s="116" t="s">
        <v>177</v>
      </c>
      <c r="D29" s="38">
        <v>13</v>
      </c>
      <c r="E29" s="44">
        <v>9</v>
      </c>
      <c r="F29" s="44">
        <v>9</v>
      </c>
      <c r="G29" s="44"/>
      <c r="H29" s="44">
        <v>10</v>
      </c>
      <c r="I29" s="44"/>
      <c r="J29" s="44"/>
      <c r="K29" s="44"/>
      <c r="L29" s="78"/>
      <c r="M29" s="44"/>
      <c r="N29" s="44">
        <v>12</v>
      </c>
      <c r="O29" s="44"/>
      <c r="P29" s="44">
        <v>12</v>
      </c>
      <c r="Q29" s="44">
        <v>12</v>
      </c>
      <c r="R29" s="44">
        <v>12</v>
      </c>
      <c r="S29" s="44">
        <v>12</v>
      </c>
      <c r="T29" s="44">
        <v>12</v>
      </c>
      <c r="U29" s="44"/>
      <c r="V29" s="44"/>
      <c r="W29" s="44">
        <v>12</v>
      </c>
      <c r="X29" s="44">
        <v>10</v>
      </c>
      <c r="Y29" s="44">
        <v>12</v>
      </c>
      <c r="Z29" s="44"/>
      <c r="AA29" s="44">
        <v>10</v>
      </c>
      <c r="AB29" s="44">
        <v>10</v>
      </c>
      <c r="AC29" s="44">
        <v>12</v>
      </c>
      <c r="AD29" s="44">
        <v>12</v>
      </c>
      <c r="AE29" s="44">
        <v>8</v>
      </c>
      <c r="AF29" s="44">
        <v>12</v>
      </c>
      <c r="AG29" s="44">
        <v>8</v>
      </c>
      <c r="AH29" s="44">
        <v>10</v>
      </c>
      <c r="AI29" s="44">
        <v>11</v>
      </c>
      <c r="AJ29" s="44">
        <v>12</v>
      </c>
      <c r="AK29" s="44">
        <v>11</v>
      </c>
      <c r="AL29" s="44">
        <v>11</v>
      </c>
      <c r="AM29" s="44"/>
      <c r="AN29" s="44"/>
      <c r="AO29" s="44"/>
      <c r="AP29" s="44"/>
      <c r="AQ29" s="44"/>
      <c r="AR29" s="44"/>
      <c r="AS29" s="12">
        <f t="shared" si="0"/>
        <v>4.2559523809523805</v>
      </c>
      <c r="AT29" s="12">
        <f t="shared" si="1"/>
        <v>4.2559523809523805</v>
      </c>
    </row>
    <row r="30" spans="1:46" x14ac:dyDescent="0.25">
      <c r="A30" s="73">
        <v>27</v>
      </c>
      <c r="B30" s="105">
        <v>1209285</v>
      </c>
      <c r="C30" s="116" t="s">
        <v>178</v>
      </c>
      <c r="D30" s="38">
        <v>14</v>
      </c>
      <c r="E30" s="44">
        <v>8</v>
      </c>
      <c r="F30" s="44">
        <v>9</v>
      </c>
      <c r="G30" s="44"/>
      <c r="H30" s="44">
        <v>5</v>
      </c>
      <c r="I30" s="44"/>
      <c r="J30" s="44">
        <v>12</v>
      </c>
      <c r="K30" s="44"/>
      <c r="L30" s="78"/>
      <c r="M30" s="44"/>
      <c r="N30" s="44"/>
      <c r="O30" s="44"/>
      <c r="P30" s="44">
        <v>11</v>
      </c>
      <c r="Q30" s="44">
        <v>9</v>
      </c>
      <c r="R30" s="44">
        <v>9</v>
      </c>
      <c r="S30" s="44"/>
      <c r="T30" s="44">
        <v>8</v>
      </c>
      <c r="U30" s="44"/>
      <c r="V30" s="44">
        <v>12</v>
      </c>
      <c r="W30" s="44">
        <v>6</v>
      </c>
      <c r="X30" s="44">
        <v>10</v>
      </c>
      <c r="Y30" s="44">
        <v>10</v>
      </c>
      <c r="Z30" s="44"/>
      <c r="AA30" s="44">
        <v>7</v>
      </c>
      <c r="AB30" s="44"/>
      <c r="AC30" s="44">
        <v>9</v>
      </c>
      <c r="AD30" s="44">
        <v>12</v>
      </c>
      <c r="AE30" s="44">
        <v>11</v>
      </c>
      <c r="AF30" s="44">
        <v>9</v>
      </c>
      <c r="AG30" s="44">
        <v>12</v>
      </c>
      <c r="AH30" s="44">
        <v>12</v>
      </c>
      <c r="AI30" s="44">
        <v>11</v>
      </c>
      <c r="AJ30" s="44">
        <v>9</v>
      </c>
      <c r="AK30" s="44">
        <v>12</v>
      </c>
      <c r="AL30" s="44">
        <v>5</v>
      </c>
      <c r="AM30" s="44"/>
      <c r="AN30" s="44"/>
      <c r="AO30" s="44"/>
      <c r="AP30" s="44"/>
      <c r="AQ30" s="44"/>
      <c r="AR30" s="44"/>
      <c r="AS30" s="12">
        <f t="shared" si="0"/>
        <v>3.7883771929824563</v>
      </c>
      <c r="AT30" s="12">
        <f t="shared" si="1"/>
        <v>3.7883771929824563</v>
      </c>
    </row>
    <row r="31" spans="1:46" x14ac:dyDescent="0.25">
      <c r="A31" s="73">
        <v>28</v>
      </c>
      <c r="B31" s="105">
        <v>1316843</v>
      </c>
      <c r="C31" s="116" t="s">
        <v>179</v>
      </c>
      <c r="D31" s="38">
        <v>15</v>
      </c>
      <c r="E31" s="44">
        <v>9</v>
      </c>
      <c r="F31" s="44">
        <v>12</v>
      </c>
      <c r="G31" s="44"/>
      <c r="H31" s="44">
        <v>10</v>
      </c>
      <c r="I31" s="44"/>
      <c r="J31" s="44">
        <v>12</v>
      </c>
      <c r="K31" s="44"/>
      <c r="L31" s="78"/>
      <c r="M31" s="44"/>
      <c r="N31" s="44"/>
      <c r="O31" s="44"/>
      <c r="P31" s="44">
        <v>12</v>
      </c>
      <c r="Q31" s="44">
        <v>9</v>
      </c>
      <c r="R31" s="44">
        <v>11</v>
      </c>
      <c r="S31" s="44">
        <v>10</v>
      </c>
      <c r="T31" s="44">
        <v>11</v>
      </c>
      <c r="U31" s="44"/>
      <c r="V31" s="44">
        <v>10</v>
      </c>
      <c r="W31" s="44">
        <v>11</v>
      </c>
      <c r="X31" s="44">
        <v>12</v>
      </c>
      <c r="Y31" s="44">
        <v>12</v>
      </c>
      <c r="Z31" s="44"/>
      <c r="AA31" s="44">
        <v>12</v>
      </c>
      <c r="AB31" s="44">
        <v>12</v>
      </c>
      <c r="AC31" s="44"/>
      <c r="AD31" s="44">
        <v>11</v>
      </c>
      <c r="AE31" s="44"/>
      <c r="AF31" s="44">
        <v>12</v>
      </c>
      <c r="AG31" s="44"/>
      <c r="AH31" s="44">
        <v>11</v>
      </c>
      <c r="AI31" s="44">
        <v>11</v>
      </c>
      <c r="AJ31" s="44">
        <v>9</v>
      </c>
      <c r="AK31" s="44">
        <v>12</v>
      </c>
      <c r="AL31" s="44"/>
      <c r="AM31" s="44"/>
      <c r="AN31" s="44"/>
      <c r="AO31" s="44"/>
      <c r="AP31" s="44"/>
      <c r="AQ31" s="44"/>
      <c r="AR31" s="44"/>
      <c r="AS31" s="12">
        <f t="shared" si="0"/>
        <v>4.5435049019607838</v>
      </c>
      <c r="AT31" s="12">
        <f t="shared" si="1"/>
        <v>4.5435049019607838</v>
      </c>
    </row>
    <row r="32" spans="1:46" x14ac:dyDescent="0.25">
      <c r="A32" s="73">
        <v>29</v>
      </c>
      <c r="B32" s="105">
        <v>1318870</v>
      </c>
      <c r="C32" s="116" t="s">
        <v>180</v>
      </c>
      <c r="D32" s="38">
        <v>15</v>
      </c>
      <c r="E32" s="44">
        <v>9</v>
      </c>
      <c r="F32" s="44">
        <v>12</v>
      </c>
      <c r="G32" s="44"/>
      <c r="H32" s="44">
        <v>10</v>
      </c>
      <c r="I32" s="44"/>
      <c r="J32" s="44">
        <v>12</v>
      </c>
      <c r="K32" s="44"/>
      <c r="L32" s="78"/>
      <c r="M32" s="44"/>
      <c r="N32" s="44"/>
      <c r="O32" s="44"/>
      <c r="P32" s="44">
        <v>12</v>
      </c>
      <c r="Q32" s="44">
        <v>9</v>
      </c>
      <c r="R32" s="44">
        <v>11</v>
      </c>
      <c r="S32" s="44">
        <v>10</v>
      </c>
      <c r="T32" s="44">
        <v>11</v>
      </c>
      <c r="U32" s="44"/>
      <c r="V32" s="44">
        <v>10</v>
      </c>
      <c r="W32" s="44">
        <v>11</v>
      </c>
      <c r="X32" s="44">
        <v>12</v>
      </c>
      <c r="Y32" s="44">
        <v>12</v>
      </c>
      <c r="Z32" s="44"/>
      <c r="AA32" s="44">
        <v>12</v>
      </c>
      <c r="AB32" s="44">
        <v>12</v>
      </c>
      <c r="AC32" s="44"/>
      <c r="AD32" s="44">
        <v>11</v>
      </c>
      <c r="AE32" s="44"/>
      <c r="AF32" s="44">
        <v>12</v>
      </c>
      <c r="AG32" s="44"/>
      <c r="AH32" s="44">
        <v>11</v>
      </c>
      <c r="AI32" s="44">
        <v>11</v>
      </c>
      <c r="AJ32" s="44">
        <v>9</v>
      </c>
      <c r="AK32" s="44">
        <v>12</v>
      </c>
      <c r="AL32" s="44"/>
      <c r="AM32" s="44"/>
      <c r="AN32" s="44"/>
      <c r="AO32" s="44"/>
      <c r="AP32" s="44"/>
      <c r="AQ32" s="44"/>
      <c r="AR32" s="44"/>
      <c r="AS32" s="12">
        <f t="shared" si="0"/>
        <v>4.5435049019607838</v>
      </c>
      <c r="AT32" s="12">
        <f t="shared" si="1"/>
        <v>4.5435049019607838</v>
      </c>
    </row>
    <row r="33" spans="1:46" x14ac:dyDescent="0.25">
      <c r="A33" s="73">
        <v>30</v>
      </c>
      <c r="B33" s="105">
        <v>1315139</v>
      </c>
      <c r="C33" s="116" t="s">
        <v>181</v>
      </c>
      <c r="D33" s="38">
        <v>16</v>
      </c>
      <c r="E33" s="44">
        <v>11</v>
      </c>
      <c r="F33" s="44">
        <v>12</v>
      </c>
      <c r="G33" s="44">
        <v>12</v>
      </c>
      <c r="H33" s="44">
        <v>8</v>
      </c>
      <c r="I33" s="44">
        <v>12</v>
      </c>
      <c r="J33" s="44">
        <v>12</v>
      </c>
      <c r="K33" s="44"/>
      <c r="L33" s="78"/>
      <c r="M33" s="44"/>
      <c r="N33" s="44"/>
      <c r="O33" s="44"/>
      <c r="P33" s="44"/>
      <c r="Q33" s="44">
        <v>9</v>
      </c>
      <c r="R33" s="44">
        <v>12</v>
      </c>
      <c r="S33" s="44">
        <v>12</v>
      </c>
      <c r="T33" s="44">
        <v>11</v>
      </c>
      <c r="U33" s="44"/>
      <c r="V33" s="44">
        <v>12</v>
      </c>
      <c r="W33" s="44">
        <v>10</v>
      </c>
      <c r="X33" s="44">
        <v>10</v>
      </c>
      <c r="Y33" s="44">
        <v>12</v>
      </c>
      <c r="Z33" s="44"/>
      <c r="AA33" s="44">
        <v>12</v>
      </c>
      <c r="AB33" s="44"/>
      <c r="AC33" s="44">
        <v>12</v>
      </c>
      <c r="AD33" s="44">
        <v>10</v>
      </c>
      <c r="AE33" s="44">
        <v>12</v>
      </c>
      <c r="AF33" s="44">
        <v>10</v>
      </c>
      <c r="AG33" s="44"/>
      <c r="AH33" s="44"/>
      <c r="AI33" s="44">
        <v>12</v>
      </c>
      <c r="AJ33" s="44">
        <v>12</v>
      </c>
      <c r="AK33" s="44">
        <v>12</v>
      </c>
      <c r="AL33" s="44">
        <v>8</v>
      </c>
      <c r="AM33" s="44"/>
      <c r="AN33" s="44"/>
      <c r="AO33" s="44"/>
      <c r="AP33" s="44"/>
      <c r="AQ33" s="44"/>
      <c r="AR33" s="44"/>
      <c r="AS33" s="12">
        <f t="shared" si="0"/>
        <v>4.6303104575163392</v>
      </c>
      <c r="AT33" s="12">
        <f t="shared" si="1"/>
        <v>4.6303104575163392</v>
      </c>
    </row>
    <row r="34" spans="1:46" x14ac:dyDescent="0.25">
      <c r="A34" s="73">
        <v>31</v>
      </c>
      <c r="B34" s="105">
        <v>1317093</v>
      </c>
      <c r="C34" s="116" t="s">
        <v>182</v>
      </c>
      <c r="D34" s="28">
        <v>16</v>
      </c>
      <c r="E34" s="44">
        <v>11</v>
      </c>
      <c r="F34" s="44">
        <v>12</v>
      </c>
      <c r="G34" s="44">
        <v>12</v>
      </c>
      <c r="H34" s="44">
        <v>8</v>
      </c>
      <c r="I34" s="44">
        <v>12</v>
      </c>
      <c r="J34" s="44">
        <v>12</v>
      </c>
      <c r="K34" s="44"/>
      <c r="L34" s="78"/>
      <c r="M34" s="44"/>
      <c r="N34" s="44"/>
      <c r="O34" s="44"/>
      <c r="P34" s="44"/>
      <c r="Q34" s="44">
        <v>9</v>
      </c>
      <c r="R34" s="44">
        <v>12</v>
      </c>
      <c r="S34" s="44">
        <v>12</v>
      </c>
      <c r="T34" s="44">
        <v>11</v>
      </c>
      <c r="U34" s="44"/>
      <c r="V34" s="44">
        <v>12</v>
      </c>
      <c r="W34" s="44">
        <v>10</v>
      </c>
      <c r="X34" s="44">
        <v>10</v>
      </c>
      <c r="Y34" s="44">
        <v>12</v>
      </c>
      <c r="Z34" s="44"/>
      <c r="AA34" s="44">
        <v>12</v>
      </c>
      <c r="AB34" s="44"/>
      <c r="AC34" s="44">
        <v>12</v>
      </c>
      <c r="AD34" s="44">
        <v>10</v>
      </c>
      <c r="AE34" s="44">
        <v>12</v>
      </c>
      <c r="AF34" s="44">
        <v>10</v>
      </c>
      <c r="AG34" s="44"/>
      <c r="AH34" s="44"/>
      <c r="AI34" s="44">
        <v>12</v>
      </c>
      <c r="AJ34" s="44">
        <v>12</v>
      </c>
      <c r="AK34" s="44">
        <v>12</v>
      </c>
      <c r="AL34" s="44">
        <v>8</v>
      </c>
      <c r="AM34" s="44"/>
      <c r="AN34" s="44"/>
      <c r="AO34" s="44"/>
      <c r="AP34" s="44"/>
      <c r="AQ34" s="44"/>
      <c r="AR34" s="44"/>
      <c r="AS34" s="12">
        <f t="shared" si="0"/>
        <v>4.6303104575163392</v>
      </c>
      <c r="AT34" s="12">
        <f t="shared" si="1"/>
        <v>4.6303104575163392</v>
      </c>
    </row>
    <row r="35" spans="1:46" x14ac:dyDescent="0.25">
      <c r="A35" s="73">
        <v>32</v>
      </c>
      <c r="B35" s="105">
        <v>1317151</v>
      </c>
      <c r="C35" s="116" t="s">
        <v>183</v>
      </c>
      <c r="D35" s="38">
        <v>17</v>
      </c>
      <c r="E35" s="44">
        <v>11</v>
      </c>
      <c r="F35" s="44">
        <v>12</v>
      </c>
      <c r="G35" s="44">
        <v>9</v>
      </c>
      <c r="H35" s="44">
        <v>8</v>
      </c>
      <c r="I35" s="44"/>
      <c r="J35" s="44">
        <v>12</v>
      </c>
      <c r="K35" s="44"/>
      <c r="L35" s="78"/>
      <c r="M35" s="44"/>
      <c r="N35" s="44"/>
      <c r="O35" s="44"/>
      <c r="P35" s="44">
        <v>11</v>
      </c>
      <c r="Q35" s="44">
        <v>9</v>
      </c>
      <c r="R35" s="44">
        <v>12</v>
      </c>
      <c r="S35" s="44">
        <v>9</v>
      </c>
      <c r="T35" s="44">
        <v>12</v>
      </c>
      <c r="U35" s="44">
        <v>12</v>
      </c>
      <c r="V35" s="44">
        <v>10</v>
      </c>
      <c r="W35" s="44">
        <v>11</v>
      </c>
      <c r="X35" s="44">
        <v>10</v>
      </c>
      <c r="Y35" s="44">
        <v>12</v>
      </c>
      <c r="Z35" s="44"/>
      <c r="AA35" s="44">
        <v>12</v>
      </c>
      <c r="AB35" s="44">
        <v>12</v>
      </c>
      <c r="AC35" s="44">
        <v>12</v>
      </c>
      <c r="AD35" s="44">
        <v>9</v>
      </c>
      <c r="AE35" s="44">
        <v>12</v>
      </c>
      <c r="AF35" s="44">
        <v>12</v>
      </c>
      <c r="AG35" s="44">
        <v>4</v>
      </c>
      <c r="AH35" s="44">
        <v>11</v>
      </c>
      <c r="AI35" s="44">
        <v>12</v>
      </c>
      <c r="AJ35" s="44"/>
      <c r="AK35" s="44">
        <v>12</v>
      </c>
      <c r="AL35" s="44">
        <v>11</v>
      </c>
      <c r="AM35" s="44"/>
      <c r="AN35" s="44"/>
      <c r="AO35" s="44"/>
      <c r="AP35" s="44"/>
      <c r="AQ35" s="44"/>
      <c r="AR35" s="44"/>
      <c r="AS35" s="12">
        <f t="shared" si="0"/>
        <v>4.4186507936507944</v>
      </c>
      <c r="AT35" s="12">
        <f t="shared" si="1"/>
        <v>4.4186507936507944</v>
      </c>
    </row>
    <row r="36" spans="1:46" x14ac:dyDescent="0.25">
      <c r="A36" s="73">
        <v>33</v>
      </c>
      <c r="B36" s="105">
        <v>1319425</v>
      </c>
      <c r="C36" s="116" t="s">
        <v>184</v>
      </c>
      <c r="D36" s="38">
        <v>17</v>
      </c>
      <c r="E36" s="44">
        <v>11</v>
      </c>
      <c r="F36" s="44">
        <v>12</v>
      </c>
      <c r="G36" s="44">
        <v>9</v>
      </c>
      <c r="H36" s="44">
        <v>8</v>
      </c>
      <c r="I36" s="44"/>
      <c r="J36" s="44">
        <v>12</v>
      </c>
      <c r="K36" s="44"/>
      <c r="L36" s="78"/>
      <c r="M36" s="44"/>
      <c r="N36" s="44"/>
      <c r="O36" s="44"/>
      <c r="P36" s="44">
        <v>11</v>
      </c>
      <c r="Q36" s="44">
        <v>9</v>
      </c>
      <c r="R36" s="44">
        <v>12</v>
      </c>
      <c r="S36" s="44">
        <v>9</v>
      </c>
      <c r="T36" s="44">
        <v>12</v>
      </c>
      <c r="U36" s="44">
        <v>12</v>
      </c>
      <c r="V36" s="44">
        <v>10</v>
      </c>
      <c r="W36" s="44">
        <v>11</v>
      </c>
      <c r="X36" s="44">
        <v>10</v>
      </c>
      <c r="Y36" s="44">
        <v>12</v>
      </c>
      <c r="Z36" s="44"/>
      <c r="AA36" s="44">
        <v>12</v>
      </c>
      <c r="AB36" s="44">
        <v>12</v>
      </c>
      <c r="AC36" s="44">
        <v>12</v>
      </c>
      <c r="AD36" s="44">
        <v>9</v>
      </c>
      <c r="AE36" s="44">
        <v>12</v>
      </c>
      <c r="AF36" s="44">
        <v>12</v>
      </c>
      <c r="AG36" s="44">
        <v>4</v>
      </c>
      <c r="AH36" s="44">
        <v>11</v>
      </c>
      <c r="AI36" s="44">
        <v>12</v>
      </c>
      <c r="AJ36" s="44"/>
      <c r="AK36" s="44">
        <v>12</v>
      </c>
      <c r="AL36" s="44">
        <v>11</v>
      </c>
      <c r="AM36" s="44"/>
      <c r="AN36" s="44"/>
      <c r="AO36" s="44"/>
      <c r="AP36" s="44"/>
      <c r="AQ36" s="44"/>
      <c r="AR36" s="44"/>
      <c r="AS36" s="12">
        <f t="shared" si="0"/>
        <v>4.4186507936507944</v>
      </c>
      <c r="AT36" s="12">
        <f t="shared" si="1"/>
        <v>4.4186507936507944</v>
      </c>
    </row>
    <row r="37" spans="1:46" x14ac:dyDescent="0.25">
      <c r="A37" s="73">
        <v>34</v>
      </c>
      <c r="B37" s="105">
        <v>1319028</v>
      </c>
      <c r="C37" s="116" t="s">
        <v>185</v>
      </c>
      <c r="D37" s="38">
        <v>18</v>
      </c>
      <c r="E37" s="44">
        <v>10</v>
      </c>
      <c r="F37" s="44">
        <v>12</v>
      </c>
      <c r="G37" s="44">
        <v>10</v>
      </c>
      <c r="H37" s="44">
        <v>8</v>
      </c>
      <c r="I37" s="44">
        <v>10</v>
      </c>
      <c r="J37" s="44"/>
      <c r="K37" s="44"/>
      <c r="L37" s="78"/>
      <c r="M37" s="44"/>
      <c r="N37" s="44"/>
      <c r="O37" s="44"/>
      <c r="P37" s="44">
        <v>12</v>
      </c>
      <c r="Q37" s="44">
        <v>11</v>
      </c>
      <c r="R37" s="44">
        <v>11</v>
      </c>
      <c r="S37" s="44">
        <v>9</v>
      </c>
      <c r="T37" s="44">
        <v>12</v>
      </c>
      <c r="U37" s="44"/>
      <c r="V37" s="44">
        <v>10</v>
      </c>
      <c r="W37" s="44">
        <v>10</v>
      </c>
      <c r="X37" s="44">
        <v>12</v>
      </c>
      <c r="Y37" s="44">
        <v>12</v>
      </c>
      <c r="Z37" s="44"/>
      <c r="AA37" s="44">
        <v>10</v>
      </c>
      <c r="AB37" s="44">
        <v>12</v>
      </c>
      <c r="AC37" s="44">
        <v>12</v>
      </c>
      <c r="AD37" s="44">
        <v>10</v>
      </c>
      <c r="AE37" s="44">
        <v>12</v>
      </c>
      <c r="AF37" s="44">
        <v>12</v>
      </c>
      <c r="AG37" s="44">
        <v>9</v>
      </c>
      <c r="AH37" s="44">
        <v>12</v>
      </c>
      <c r="AI37" s="44">
        <v>12</v>
      </c>
      <c r="AJ37" s="44">
        <v>12</v>
      </c>
      <c r="AK37" s="44">
        <v>12</v>
      </c>
      <c r="AL37" s="44">
        <v>9</v>
      </c>
      <c r="AM37" s="44"/>
      <c r="AN37" s="44"/>
      <c r="AO37" s="44"/>
      <c r="AP37" s="44"/>
      <c r="AQ37" s="44"/>
      <c r="AR37" s="44"/>
      <c r="AS37" s="12">
        <f t="shared" si="0"/>
        <v>4.3948412698412698</v>
      </c>
      <c r="AT37" s="12">
        <f t="shared" si="1"/>
        <v>4.3948412698412698</v>
      </c>
    </row>
    <row r="38" spans="1:46" x14ac:dyDescent="0.25">
      <c r="A38" s="73">
        <v>35</v>
      </c>
      <c r="B38" s="105">
        <v>1317284</v>
      </c>
      <c r="C38" s="116" t="s">
        <v>186</v>
      </c>
      <c r="D38" s="38">
        <v>18</v>
      </c>
      <c r="E38" s="44">
        <v>10</v>
      </c>
      <c r="F38" s="44">
        <v>12</v>
      </c>
      <c r="G38" s="44">
        <v>10</v>
      </c>
      <c r="H38" s="44">
        <v>8</v>
      </c>
      <c r="I38" s="44">
        <v>10</v>
      </c>
      <c r="J38" s="44"/>
      <c r="K38" s="44"/>
      <c r="L38" s="78"/>
      <c r="M38" s="44"/>
      <c r="N38" s="44"/>
      <c r="O38" s="44"/>
      <c r="P38" s="44">
        <v>12</v>
      </c>
      <c r="Q38" s="44">
        <v>11</v>
      </c>
      <c r="R38" s="44">
        <v>11</v>
      </c>
      <c r="S38" s="44">
        <v>9</v>
      </c>
      <c r="T38" s="44">
        <v>12</v>
      </c>
      <c r="U38" s="44"/>
      <c r="V38" s="44">
        <v>10</v>
      </c>
      <c r="W38" s="44">
        <v>10</v>
      </c>
      <c r="X38" s="44">
        <v>12</v>
      </c>
      <c r="Y38" s="44">
        <v>12</v>
      </c>
      <c r="Z38" s="44"/>
      <c r="AA38" s="44">
        <v>10</v>
      </c>
      <c r="AB38" s="44">
        <v>12</v>
      </c>
      <c r="AC38" s="44">
        <v>12</v>
      </c>
      <c r="AD38" s="44">
        <v>10</v>
      </c>
      <c r="AE38" s="44">
        <v>12</v>
      </c>
      <c r="AF38" s="44">
        <v>12</v>
      </c>
      <c r="AG38" s="44">
        <v>9</v>
      </c>
      <c r="AH38" s="44">
        <v>12</v>
      </c>
      <c r="AI38" s="44">
        <v>12</v>
      </c>
      <c r="AJ38" s="44">
        <v>12</v>
      </c>
      <c r="AK38" s="44">
        <v>12</v>
      </c>
      <c r="AL38" s="44">
        <v>9</v>
      </c>
      <c r="AM38" s="44"/>
      <c r="AN38" s="44"/>
      <c r="AO38" s="44"/>
      <c r="AP38" s="44"/>
      <c r="AQ38" s="44"/>
      <c r="AR38" s="44"/>
      <c r="AS38" s="12">
        <f t="shared" si="0"/>
        <v>4.3948412698412698</v>
      </c>
      <c r="AT38" s="12">
        <f t="shared" si="1"/>
        <v>4.3948412698412698</v>
      </c>
    </row>
    <row r="39" spans="1:46" x14ac:dyDescent="0.25">
      <c r="A39" s="73">
        <v>36</v>
      </c>
      <c r="B39" s="105">
        <v>1323791</v>
      </c>
      <c r="C39" s="116" t="s">
        <v>236</v>
      </c>
      <c r="D39" s="38">
        <v>19</v>
      </c>
      <c r="E39" s="44">
        <v>8</v>
      </c>
      <c r="F39" s="44">
        <v>12</v>
      </c>
      <c r="G39" s="44">
        <v>10</v>
      </c>
      <c r="H39" s="44">
        <v>7</v>
      </c>
      <c r="I39" s="44"/>
      <c r="J39" s="44">
        <v>9</v>
      </c>
      <c r="K39" s="44"/>
      <c r="L39" s="78"/>
      <c r="M39" s="44"/>
      <c r="N39" s="44"/>
      <c r="O39" s="44"/>
      <c r="P39" s="44">
        <v>10</v>
      </c>
      <c r="Q39" s="44">
        <v>7</v>
      </c>
      <c r="R39" s="44">
        <v>9</v>
      </c>
      <c r="S39" s="44">
        <v>7</v>
      </c>
      <c r="T39" s="44">
        <v>10</v>
      </c>
      <c r="U39" s="44"/>
      <c r="V39" s="44">
        <v>8</v>
      </c>
      <c r="W39" s="44">
        <v>8</v>
      </c>
      <c r="X39" s="44">
        <v>12</v>
      </c>
      <c r="Y39" s="44">
        <v>9</v>
      </c>
      <c r="Z39" s="44"/>
      <c r="AA39" s="44">
        <v>11</v>
      </c>
      <c r="AB39" s="44">
        <v>8</v>
      </c>
      <c r="AC39" s="44">
        <v>9</v>
      </c>
      <c r="AD39" s="44">
        <v>12</v>
      </c>
      <c r="AE39" s="44">
        <v>12</v>
      </c>
      <c r="AF39" s="44">
        <v>12</v>
      </c>
      <c r="AG39" s="44">
        <v>10</v>
      </c>
      <c r="AH39" s="44">
        <v>8</v>
      </c>
      <c r="AI39" s="44">
        <v>11</v>
      </c>
      <c r="AJ39" s="44">
        <v>10</v>
      </c>
      <c r="AK39" s="44">
        <v>8</v>
      </c>
      <c r="AL39" s="44"/>
      <c r="AM39" s="44"/>
      <c r="AN39" s="44"/>
      <c r="AO39" s="44"/>
      <c r="AP39" s="44"/>
      <c r="AQ39" s="44"/>
      <c r="AR39" s="44"/>
      <c r="AS39" s="12">
        <f t="shared" si="0"/>
        <v>3.90625</v>
      </c>
      <c r="AT39" s="12">
        <f t="shared" si="1"/>
        <v>3.90625</v>
      </c>
    </row>
    <row r="40" spans="1:46" x14ac:dyDescent="0.25">
      <c r="A40" s="73">
        <v>37</v>
      </c>
      <c r="B40" s="105">
        <v>1323697</v>
      </c>
      <c r="C40" s="116" t="s">
        <v>188</v>
      </c>
      <c r="D40" s="38">
        <v>19</v>
      </c>
      <c r="E40" s="44">
        <v>8</v>
      </c>
      <c r="F40" s="44">
        <v>12</v>
      </c>
      <c r="G40" s="44">
        <v>10</v>
      </c>
      <c r="H40" s="44">
        <v>7</v>
      </c>
      <c r="I40" s="44"/>
      <c r="J40" s="44">
        <v>9</v>
      </c>
      <c r="K40" s="44"/>
      <c r="L40" s="78"/>
      <c r="M40" s="44"/>
      <c r="N40" s="44"/>
      <c r="O40" s="44"/>
      <c r="P40" s="44">
        <v>10</v>
      </c>
      <c r="Q40" s="44">
        <v>7</v>
      </c>
      <c r="R40" s="44">
        <v>9</v>
      </c>
      <c r="S40" s="44">
        <v>7</v>
      </c>
      <c r="T40" s="44">
        <v>10</v>
      </c>
      <c r="U40" s="44"/>
      <c r="V40" s="44">
        <v>8</v>
      </c>
      <c r="W40" s="44">
        <v>8</v>
      </c>
      <c r="X40" s="44">
        <v>12</v>
      </c>
      <c r="Y40" s="44">
        <v>9</v>
      </c>
      <c r="Z40" s="44"/>
      <c r="AA40" s="44">
        <v>11</v>
      </c>
      <c r="AB40" s="44">
        <v>8</v>
      </c>
      <c r="AC40" s="44">
        <v>9</v>
      </c>
      <c r="AD40" s="44">
        <v>12</v>
      </c>
      <c r="AE40" s="44">
        <v>12</v>
      </c>
      <c r="AF40" s="44">
        <v>12</v>
      </c>
      <c r="AG40" s="44">
        <v>10</v>
      </c>
      <c r="AH40" s="44">
        <v>8</v>
      </c>
      <c r="AI40" s="44">
        <v>11</v>
      </c>
      <c r="AJ40" s="44">
        <v>10</v>
      </c>
      <c r="AK40" s="44">
        <v>8</v>
      </c>
      <c r="AL40" s="44"/>
      <c r="AM40" s="44"/>
      <c r="AN40" s="44"/>
      <c r="AO40" s="44"/>
      <c r="AP40" s="44"/>
      <c r="AQ40" s="44"/>
      <c r="AR40" s="44"/>
      <c r="AS40" s="12">
        <f t="shared" si="0"/>
        <v>3.90625</v>
      </c>
      <c r="AT40" s="12">
        <f t="shared" si="1"/>
        <v>3.90625</v>
      </c>
    </row>
    <row r="41" spans="1:46" x14ac:dyDescent="0.25">
      <c r="A41" s="73">
        <v>38</v>
      </c>
      <c r="B41" s="105">
        <v>1315411</v>
      </c>
      <c r="C41" s="116" t="s">
        <v>189</v>
      </c>
      <c r="D41" s="28">
        <v>20</v>
      </c>
      <c r="E41" s="44">
        <v>11</v>
      </c>
      <c r="F41" s="44">
        <v>12</v>
      </c>
      <c r="G41" s="44">
        <v>12</v>
      </c>
      <c r="H41" s="44">
        <v>8</v>
      </c>
      <c r="I41" s="44"/>
      <c r="J41" s="44"/>
      <c r="K41" s="44"/>
      <c r="L41" s="78"/>
      <c r="M41" s="44"/>
      <c r="N41" s="44"/>
      <c r="O41" s="44"/>
      <c r="P41" s="44">
        <v>12</v>
      </c>
      <c r="Q41" s="44">
        <v>10</v>
      </c>
      <c r="R41" s="44">
        <v>11</v>
      </c>
      <c r="S41" s="44">
        <v>11</v>
      </c>
      <c r="T41" s="44">
        <v>9</v>
      </c>
      <c r="U41" s="44"/>
      <c r="V41" s="44">
        <v>10</v>
      </c>
      <c r="W41" s="44">
        <v>12</v>
      </c>
      <c r="X41" s="44">
        <v>12</v>
      </c>
      <c r="Y41" s="44">
        <v>10</v>
      </c>
      <c r="Z41" s="44"/>
      <c r="AA41" s="44"/>
      <c r="AB41" s="44">
        <v>11</v>
      </c>
      <c r="AC41" s="44">
        <v>11</v>
      </c>
      <c r="AD41" s="44">
        <v>11</v>
      </c>
      <c r="AE41" s="44">
        <v>12</v>
      </c>
      <c r="AF41" s="44">
        <v>12</v>
      </c>
      <c r="AG41" s="44">
        <v>12</v>
      </c>
      <c r="AH41" s="44">
        <v>10</v>
      </c>
      <c r="AI41" s="44"/>
      <c r="AJ41" s="44">
        <v>12</v>
      </c>
      <c r="AK41" s="44">
        <v>12</v>
      </c>
      <c r="AL41" s="44">
        <v>11</v>
      </c>
      <c r="AM41" s="44"/>
      <c r="AN41" s="44"/>
      <c r="AO41" s="44"/>
      <c r="AP41" s="44"/>
      <c r="AQ41" s="44"/>
      <c r="AR41" s="44"/>
      <c r="AS41" s="12">
        <f t="shared" si="0"/>
        <v>4.5531798245614041</v>
      </c>
      <c r="AT41" s="12">
        <f t="shared" si="1"/>
        <v>4.5531798245614041</v>
      </c>
    </row>
    <row r="42" spans="1:46" x14ac:dyDescent="0.25">
      <c r="A42" s="73">
        <v>39</v>
      </c>
      <c r="B42" s="105">
        <v>1317202</v>
      </c>
      <c r="C42" s="116" t="s">
        <v>190</v>
      </c>
      <c r="D42" s="38">
        <v>20</v>
      </c>
      <c r="E42" s="44">
        <v>11</v>
      </c>
      <c r="F42" s="44">
        <v>12</v>
      </c>
      <c r="G42" s="44">
        <v>12</v>
      </c>
      <c r="H42" s="44">
        <v>8</v>
      </c>
      <c r="I42" s="44"/>
      <c r="J42" s="44"/>
      <c r="K42" s="44"/>
      <c r="L42" s="78"/>
      <c r="M42" s="44"/>
      <c r="N42" s="44"/>
      <c r="O42" s="44"/>
      <c r="P42" s="44">
        <v>12</v>
      </c>
      <c r="Q42" s="44">
        <v>10</v>
      </c>
      <c r="R42" s="44">
        <v>11</v>
      </c>
      <c r="S42" s="44">
        <v>11</v>
      </c>
      <c r="T42" s="44">
        <v>9</v>
      </c>
      <c r="U42" s="44"/>
      <c r="V42" s="44">
        <v>10</v>
      </c>
      <c r="W42" s="44">
        <v>12</v>
      </c>
      <c r="X42" s="44">
        <v>12</v>
      </c>
      <c r="Y42" s="44">
        <v>10</v>
      </c>
      <c r="Z42" s="44"/>
      <c r="AA42" s="44"/>
      <c r="AB42" s="44">
        <v>11</v>
      </c>
      <c r="AC42" s="44">
        <v>11</v>
      </c>
      <c r="AD42" s="44">
        <v>11</v>
      </c>
      <c r="AE42" s="44">
        <v>12</v>
      </c>
      <c r="AF42" s="44">
        <v>12</v>
      </c>
      <c r="AG42" s="44">
        <v>12</v>
      </c>
      <c r="AH42" s="44">
        <v>10</v>
      </c>
      <c r="AI42" s="44"/>
      <c r="AJ42" s="44">
        <v>12</v>
      </c>
      <c r="AK42" s="44">
        <v>12</v>
      </c>
      <c r="AL42" s="44">
        <v>11</v>
      </c>
      <c r="AM42" s="44"/>
      <c r="AN42" s="44"/>
      <c r="AO42" s="44"/>
      <c r="AP42" s="44"/>
      <c r="AQ42" s="44"/>
      <c r="AR42" s="44"/>
      <c r="AS42" s="12">
        <f t="shared" si="0"/>
        <v>4.5531798245614041</v>
      </c>
      <c r="AT42" s="12">
        <f t="shared" si="1"/>
        <v>4.5531798245614041</v>
      </c>
    </row>
    <row r="43" spans="1:46" x14ac:dyDescent="0.25">
      <c r="A43" s="73">
        <v>40</v>
      </c>
      <c r="B43" s="105">
        <v>1316392</v>
      </c>
      <c r="C43" s="116" t="s">
        <v>191</v>
      </c>
      <c r="D43" s="38">
        <v>21</v>
      </c>
      <c r="E43" s="44">
        <v>12</v>
      </c>
      <c r="F43" s="44">
        <v>11</v>
      </c>
      <c r="G43" s="44"/>
      <c r="H43" s="44">
        <v>6</v>
      </c>
      <c r="I43" s="44"/>
      <c r="J43" s="44">
        <v>12</v>
      </c>
      <c r="K43" s="44"/>
      <c r="L43" s="78"/>
      <c r="M43" s="44"/>
      <c r="N43" s="44">
        <v>12</v>
      </c>
      <c r="O43" s="44"/>
      <c r="P43" s="44">
        <v>12</v>
      </c>
      <c r="Q43" s="44">
        <v>7</v>
      </c>
      <c r="R43" s="44">
        <v>12</v>
      </c>
      <c r="S43" s="44">
        <v>12</v>
      </c>
      <c r="T43" s="44">
        <v>12</v>
      </c>
      <c r="U43" s="44"/>
      <c r="V43" s="44">
        <v>11</v>
      </c>
      <c r="W43" s="44">
        <v>8</v>
      </c>
      <c r="X43" s="44">
        <v>12</v>
      </c>
      <c r="Y43" s="44">
        <v>11</v>
      </c>
      <c r="Z43" s="44"/>
      <c r="AA43" s="44">
        <v>11</v>
      </c>
      <c r="AB43" s="44">
        <v>10</v>
      </c>
      <c r="AC43" s="44">
        <v>8</v>
      </c>
      <c r="AD43" s="44"/>
      <c r="AE43" s="44">
        <v>12</v>
      </c>
      <c r="AF43" s="44">
        <v>11</v>
      </c>
      <c r="AG43" s="44">
        <v>12</v>
      </c>
      <c r="AH43" s="44">
        <v>11</v>
      </c>
      <c r="AI43" s="44">
        <v>12</v>
      </c>
      <c r="AJ43" s="44">
        <v>12</v>
      </c>
      <c r="AK43" s="44">
        <v>12</v>
      </c>
      <c r="AL43" s="44">
        <v>9</v>
      </c>
      <c r="AM43" s="44"/>
      <c r="AN43" s="44"/>
      <c r="AO43" s="44"/>
      <c r="AP43" s="44"/>
      <c r="AQ43" s="44"/>
      <c r="AR43" s="44"/>
      <c r="AS43" s="12">
        <f t="shared" si="0"/>
        <v>4.4072420634920633</v>
      </c>
      <c r="AT43" s="12">
        <f t="shared" si="1"/>
        <v>4.4072420634920633</v>
      </c>
    </row>
    <row r="44" spans="1:46" x14ac:dyDescent="0.25">
      <c r="A44" s="73">
        <v>41</v>
      </c>
      <c r="B44" s="105">
        <v>1317094</v>
      </c>
      <c r="C44" s="116" t="s">
        <v>192</v>
      </c>
      <c r="D44" s="38">
        <v>21</v>
      </c>
      <c r="E44" s="44">
        <v>12</v>
      </c>
      <c r="F44" s="44">
        <v>11</v>
      </c>
      <c r="G44" s="44"/>
      <c r="H44" s="44">
        <v>6</v>
      </c>
      <c r="I44" s="44"/>
      <c r="J44" s="44">
        <v>12</v>
      </c>
      <c r="K44" s="44"/>
      <c r="L44" s="78"/>
      <c r="M44" s="44"/>
      <c r="N44" s="44">
        <v>12</v>
      </c>
      <c r="O44" s="44"/>
      <c r="P44" s="44">
        <v>12</v>
      </c>
      <c r="Q44" s="44">
        <v>7</v>
      </c>
      <c r="R44" s="44">
        <v>12</v>
      </c>
      <c r="S44" s="44">
        <v>12</v>
      </c>
      <c r="T44" s="44">
        <v>12</v>
      </c>
      <c r="U44" s="44"/>
      <c r="V44" s="44">
        <v>11</v>
      </c>
      <c r="W44" s="44">
        <v>8</v>
      </c>
      <c r="X44" s="44">
        <v>12</v>
      </c>
      <c r="Y44" s="44">
        <v>11</v>
      </c>
      <c r="Z44" s="44"/>
      <c r="AA44" s="44">
        <v>11</v>
      </c>
      <c r="AB44" s="44">
        <v>10</v>
      </c>
      <c r="AC44" s="44">
        <v>8</v>
      </c>
      <c r="AD44" s="44"/>
      <c r="AE44" s="44">
        <v>12</v>
      </c>
      <c r="AF44" s="44">
        <v>11</v>
      </c>
      <c r="AG44" s="44">
        <v>12</v>
      </c>
      <c r="AH44" s="44">
        <v>11</v>
      </c>
      <c r="AI44" s="44">
        <v>12</v>
      </c>
      <c r="AJ44" s="44">
        <v>12</v>
      </c>
      <c r="AK44" s="44">
        <v>12</v>
      </c>
      <c r="AL44" s="44">
        <v>9</v>
      </c>
      <c r="AM44" s="44"/>
      <c r="AN44" s="44"/>
      <c r="AO44" s="44"/>
      <c r="AP44" s="44"/>
      <c r="AQ44" s="44"/>
      <c r="AR44" s="44"/>
      <c r="AS44" s="12">
        <f t="shared" si="0"/>
        <v>4.4072420634920633</v>
      </c>
      <c r="AT44" s="12">
        <f t="shared" si="1"/>
        <v>4.4072420634920633</v>
      </c>
    </row>
    <row r="45" spans="1:46" x14ac:dyDescent="0.25">
      <c r="A45" s="73">
        <v>42</v>
      </c>
      <c r="B45" s="105">
        <v>1208845</v>
      </c>
      <c r="C45" s="85" t="s">
        <v>237</v>
      </c>
      <c r="D45" s="38">
        <v>22</v>
      </c>
      <c r="E45" s="44">
        <v>8</v>
      </c>
      <c r="F45" s="44">
        <v>12</v>
      </c>
      <c r="G45" s="44"/>
      <c r="H45" s="44"/>
      <c r="I45" s="44"/>
      <c r="J45" s="44">
        <v>12</v>
      </c>
      <c r="K45" s="44"/>
      <c r="L45" s="78"/>
      <c r="M45" s="44"/>
      <c r="N45" s="44"/>
      <c r="O45" s="44"/>
      <c r="P45" s="44">
        <v>12</v>
      </c>
      <c r="Q45" s="44"/>
      <c r="R45" s="44">
        <v>10</v>
      </c>
      <c r="S45" s="44">
        <v>12</v>
      </c>
      <c r="T45" s="44">
        <v>9</v>
      </c>
      <c r="U45" s="44"/>
      <c r="V45" s="44">
        <v>9</v>
      </c>
      <c r="W45" s="44"/>
      <c r="X45" s="44"/>
      <c r="Y45" s="44">
        <v>9</v>
      </c>
      <c r="Z45" s="44"/>
      <c r="AA45" s="44">
        <v>7</v>
      </c>
      <c r="AB45" s="44">
        <v>6</v>
      </c>
      <c r="AC45" s="44"/>
      <c r="AD45" s="44"/>
      <c r="AE45" s="44"/>
      <c r="AF45" s="44">
        <v>9</v>
      </c>
      <c r="AG45" s="44"/>
      <c r="AH45" s="44"/>
      <c r="AI45" s="44">
        <v>10</v>
      </c>
      <c r="AJ45" s="44"/>
      <c r="AK45" s="44">
        <v>9</v>
      </c>
      <c r="AL45" s="44">
        <v>12</v>
      </c>
      <c r="AM45" s="44"/>
      <c r="AN45" s="44"/>
      <c r="AO45" s="44"/>
      <c r="AP45" s="44"/>
      <c r="AQ45" s="44"/>
      <c r="AR45" s="44"/>
      <c r="AS45" s="12">
        <f t="shared" si="0"/>
        <v>4.2013888888888893</v>
      </c>
      <c r="AT45" s="12">
        <f t="shared" si="1"/>
        <v>4.2013888888888893</v>
      </c>
    </row>
    <row r="46" spans="1:46" x14ac:dyDescent="0.25">
      <c r="A46" s="73">
        <v>43</v>
      </c>
      <c r="B46" s="105">
        <v>1319054</v>
      </c>
      <c r="C46" s="85" t="s">
        <v>238</v>
      </c>
      <c r="D46" s="38">
        <v>22</v>
      </c>
      <c r="E46" s="44">
        <v>8</v>
      </c>
      <c r="F46" s="44">
        <v>12</v>
      </c>
      <c r="G46" s="44"/>
      <c r="H46" s="44"/>
      <c r="I46" s="44"/>
      <c r="J46" s="44">
        <v>12</v>
      </c>
      <c r="K46" s="44"/>
      <c r="L46" s="44"/>
      <c r="M46" s="44"/>
      <c r="N46" s="44"/>
      <c r="O46" s="44"/>
      <c r="P46" s="44">
        <v>12</v>
      </c>
      <c r="Q46" s="44"/>
      <c r="R46" s="44">
        <v>10</v>
      </c>
      <c r="S46" s="44">
        <v>12</v>
      </c>
      <c r="T46" s="44">
        <v>9</v>
      </c>
      <c r="U46" s="44"/>
      <c r="V46" s="44">
        <v>9</v>
      </c>
      <c r="W46" s="44"/>
      <c r="X46" s="44"/>
      <c r="Y46" s="44">
        <v>9</v>
      </c>
      <c r="Z46" s="44"/>
      <c r="AA46" s="44">
        <v>7</v>
      </c>
      <c r="AB46" s="44">
        <v>6</v>
      </c>
      <c r="AC46" s="44"/>
      <c r="AD46" s="44"/>
      <c r="AE46" s="44"/>
      <c r="AF46" s="44">
        <v>9</v>
      </c>
      <c r="AG46" s="44"/>
      <c r="AH46" s="44"/>
      <c r="AI46" s="44">
        <v>10</v>
      </c>
      <c r="AJ46" s="44"/>
      <c r="AK46" s="44">
        <v>9</v>
      </c>
      <c r="AL46" s="44">
        <v>12</v>
      </c>
      <c r="AM46" s="44"/>
      <c r="AN46" s="44"/>
      <c r="AO46" s="44"/>
      <c r="AP46" s="44"/>
      <c r="AQ46" s="44"/>
      <c r="AR46" s="44"/>
      <c r="AS46" s="12">
        <f t="shared" si="0"/>
        <v>4.2013888888888893</v>
      </c>
      <c r="AT46" s="12">
        <f t="shared" si="1"/>
        <v>4.2013888888888893</v>
      </c>
    </row>
    <row r="47" spans="1:46" x14ac:dyDescent="0.25">
      <c r="B47" s="91">
        <v>1209856</v>
      </c>
      <c r="C47" s="69" t="s">
        <v>240</v>
      </c>
      <c r="D47" s="28">
        <v>23</v>
      </c>
      <c r="E47" s="28">
        <v>8</v>
      </c>
      <c r="F47" s="28">
        <v>12</v>
      </c>
      <c r="G47" s="28">
        <v>9</v>
      </c>
      <c r="H47" s="28">
        <v>5</v>
      </c>
      <c r="I47" s="28"/>
      <c r="J47" s="28">
        <v>12</v>
      </c>
      <c r="K47" s="28"/>
      <c r="L47" s="28"/>
      <c r="M47" s="28"/>
      <c r="N47" s="28"/>
      <c r="O47" s="28"/>
      <c r="P47" s="28">
        <v>12</v>
      </c>
      <c r="Q47" s="28">
        <v>8</v>
      </c>
      <c r="R47" s="28">
        <v>11</v>
      </c>
      <c r="S47" s="28">
        <v>12</v>
      </c>
      <c r="T47" s="28">
        <v>9</v>
      </c>
      <c r="U47" s="28"/>
      <c r="V47" s="28">
        <v>9</v>
      </c>
      <c r="W47" s="28">
        <v>8</v>
      </c>
      <c r="X47" s="28">
        <v>9</v>
      </c>
      <c r="Y47" s="28">
        <v>9</v>
      </c>
      <c r="Z47" s="28"/>
      <c r="AA47" s="28">
        <v>9</v>
      </c>
      <c r="AB47" s="28"/>
      <c r="AC47" s="28">
        <v>10</v>
      </c>
      <c r="AD47" s="28">
        <v>12</v>
      </c>
      <c r="AE47" s="28">
        <v>12</v>
      </c>
      <c r="AF47" s="28">
        <v>12</v>
      </c>
      <c r="AG47" s="28">
        <v>9</v>
      </c>
      <c r="AH47" s="28">
        <v>8</v>
      </c>
      <c r="AI47" s="28">
        <v>11</v>
      </c>
      <c r="AJ47" s="28">
        <v>8</v>
      </c>
      <c r="AK47" s="28">
        <v>8</v>
      </c>
      <c r="AL47" s="28">
        <v>8</v>
      </c>
      <c r="AM47" s="28"/>
      <c r="AN47" s="28"/>
      <c r="AO47" s="28"/>
      <c r="AP47" s="28"/>
      <c r="AQ47" s="28"/>
      <c r="AR47" s="28"/>
      <c r="AS47" s="119">
        <f t="shared" si="0"/>
        <v>3.9374999999999996</v>
      </c>
      <c r="AT47" s="119">
        <f t="shared" si="1"/>
        <v>3.9374999999999996</v>
      </c>
    </row>
  </sheetData>
  <mergeCells count="1">
    <mergeCell ref="A1:AS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13" workbookViewId="0">
      <selection activeCell="F27" sqref="F27"/>
    </sheetView>
  </sheetViews>
  <sheetFormatPr defaultRowHeight="15" x14ac:dyDescent="0.25"/>
  <cols>
    <col min="1" max="1" width="5.28515625" customWidth="1"/>
    <col min="2" max="2" width="11.140625" customWidth="1"/>
    <col min="3" max="3" width="27.42578125" customWidth="1"/>
    <col min="4" max="4" width="8.42578125" style="10" customWidth="1"/>
    <col min="5" max="5" width="11.28515625" style="10" customWidth="1"/>
    <col min="6" max="7" width="11" style="10" customWidth="1"/>
    <col min="8" max="8" width="11.28515625" customWidth="1"/>
    <col min="9" max="9" width="28.28515625" customWidth="1"/>
    <col min="10" max="10" width="9.140625" customWidth="1"/>
  </cols>
  <sheetData>
    <row r="1" spans="1:9" ht="18" customHeight="1" x14ac:dyDescent="0.25">
      <c r="A1" s="129" t="s">
        <v>200</v>
      </c>
      <c r="B1" s="130"/>
      <c r="C1" s="130"/>
      <c r="D1" s="130"/>
      <c r="E1" s="130"/>
      <c r="F1" s="130"/>
      <c r="G1" s="130"/>
      <c r="H1" s="130"/>
    </row>
    <row r="2" spans="1:9" ht="33" customHeight="1" x14ac:dyDescent="0.25">
      <c r="A2" s="23"/>
      <c r="B2" s="23"/>
      <c r="C2" s="23"/>
      <c r="D2" s="11" t="s">
        <v>4</v>
      </c>
      <c r="E2" s="11" t="s">
        <v>11</v>
      </c>
      <c r="F2" s="11" t="s">
        <v>12</v>
      </c>
      <c r="G2" s="11" t="s">
        <v>13</v>
      </c>
      <c r="H2" s="11" t="s">
        <v>3</v>
      </c>
      <c r="I2" s="16" t="s">
        <v>16</v>
      </c>
    </row>
    <row r="3" spans="1:9" ht="18" customHeight="1" x14ac:dyDescent="0.25">
      <c r="A3" s="6" t="s">
        <v>0</v>
      </c>
      <c r="B3" s="6" t="s">
        <v>1</v>
      </c>
      <c r="C3" s="7" t="s">
        <v>2</v>
      </c>
      <c r="D3" s="9"/>
      <c r="E3" s="8">
        <v>10</v>
      </c>
      <c r="F3" s="8">
        <v>10</v>
      </c>
      <c r="G3" s="8">
        <v>10</v>
      </c>
      <c r="H3" s="8">
        <v>10</v>
      </c>
    </row>
    <row r="4" spans="1:9" ht="18" customHeight="1" x14ac:dyDescent="0.25">
      <c r="A4" s="73">
        <v>1</v>
      </c>
      <c r="B4" s="105">
        <v>1315097</v>
      </c>
      <c r="C4" s="116" t="s">
        <v>159</v>
      </c>
      <c r="D4" s="29">
        <v>1</v>
      </c>
      <c r="E4" s="67">
        <v>7</v>
      </c>
      <c r="F4" s="67">
        <v>8</v>
      </c>
      <c r="G4" s="67"/>
      <c r="H4" s="12">
        <f>SUM(E4:G4)/COUNTA(E4:G4)</f>
        <v>7.5</v>
      </c>
    </row>
    <row r="5" spans="1:9" ht="18" customHeight="1" x14ac:dyDescent="0.25">
      <c r="A5" s="73">
        <v>2</v>
      </c>
      <c r="B5" s="105">
        <v>1109747</v>
      </c>
      <c r="C5" s="117" t="s">
        <v>209</v>
      </c>
      <c r="D5" s="29">
        <v>1</v>
      </c>
      <c r="E5" s="67">
        <v>7</v>
      </c>
      <c r="F5" s="67">
        <v>7</v>
      </c>
      <c r="G5" s="67"/>
      <c r="H5" s="12">
        <f t="shared" ref="H5:H46" si="0">SUM(E5:G5)/COUNTA(E5:G5)</f>
        <v>7</v>
      </c>
    </row>
    <row r="6" spans="1:9" ht="18" customHeight="1" x14ac:dyDescent="0.25">
      <c r="A6" s="73">
        <v>3</v>
      </c>
      <c r="B6" s="105">
        <v>1317592</v>
      </c>
      <c r="C6" s="116" t="s">
        <v>160</v>
      </c>
      <c r="D6" s="29">
        <v>2</v>
      </c>
      <c r="E6" s="67">
        <v>8</v>
      </c>
      <c r="F6" s="67">
        <v>7</v>
      </c>
      <c r="G6" s="67"/>
      <c r="H6" s="12">
        <f t="shared" si="0"/>
        <v>7.5</v>
      </c>
    </row>
    <row r="7" spans="1:9" ht="18" customHeight="1" x14ac:dyDescent="0.25">
      <c r="A7" s="73">
        <v>4</v>
      </c>
      <c r="B7" s="105">
        <v>1207273</v>
      </c>
      <c r="C7" s="116" t="s">
        <v>161</v>
      </c>
      <c r="D7" s="29">
        <v>2</v>
      </c>
      <c r="E7" s="67">
        <v>5</v>
      </c>
      <c r="F7" s="67">
        <v>5</v>
      </c>
      <c r="G7" s="67"/>
      <c r="H7" s="12">
        <f t="shared" si="0"/>
        <v>5</v>
      </c>
    </row>
    <row r="8" spans="1:9" ht="18" customHeight="1" x14ac:dyDescent="0.25">
      <c r="A8" s="73">
        <v>5</v>
      </c>
      <c r="B8" s="105">
        <v>1316630</v>
      </c>
      <c r="C8" s="116" t="s">
        <v>162</v>
      </c>
      <c r="D8" s="29">
        <v>3</v>
      </c>
      <c r="E8" s="67">
        <v>6</v>
      </c>
      <c r="F8" s="67">
        <v>5</v>
      </c>
      <c r="G8" s="67"/>
      <c r="H8" s="12">
        <f t="shared" si="0"/>
        <v>5.5</v>
      </c>
    </row>
    <row r="9" spans="1:9" ht="18" customHeight="1" x14ac:dyDescent="0.25">
      <c r="A9" s="73">
        <v>6</v>
      </c>
      <c r="B9" s="105">
        <v>1316689</v>
      </c>
      <c r="C9" s="116" t="s">
        <v>163</v>
      </c>
      <c r="D9" s="29">
        <v>3</v>
      </c>
      <c r="E9" s="67">
        <v>9</v>
      </c>
      <c r="F9" s="67">
        <v>7</v>
      </c>
      <c r="G9" s="67"/>
      <c r="H9" s="12">
        <f t="shared" si="0"/>
        <v>8</v>
      </c>
    </row>
    <row r="10" spans="1:9" ht="18" customHeight="1" x14ac:dyDescent="0.25">
      <c r="A10" s="73">
        <v>7</v>
      </c>
      <c r="B10" s="105">
        <v>1317208</v>
      </c>
      <c r="C10" s="85" t="s">
        <v>210</v>
      </c>
      <c r="D10" s="29">
        <v>4</v>
      </c>
      <c r="E10" s="67">
        <v>5</v>
      </c>
      <c r="F10" s="67">
        <v>6</v>
      </c>
      <c r="G10" s="67"/>
      <c r="H10" s="12">
        <f t="shared" si="0"/>
        <v>5.5</v>
      </c>
      <c r="I10" s="39"/>
    </row>
    <row r="11" spans="1:9" ht="18" customHeight="1" x14ac:dyDescent="0.25">
      <c r="A11" s="73">
        <v>8</v>
      </c>
      <c r="B11" s="105">
        <v>1318745</v>
      </c>
      <c r="C11" s="116" t="s">
        <v>164</v>
      </c>
      <c r="D11" s="29">
        <v>4</v>
      </c>
      <c r="E11" s="67">
        <v>8</v>
      </c>
      <c r="F11" s="67">
        <v>8</v>
      </c>
      <c r="G11" s="67"/>
      <c r="H11" s="12">
        <f t="shared" si="0"/>
        <v>8</v>
      </c>
    </row>
    <row r="12" spans="1:9" ht="18" customHeight="1" x14ac:dyDescent="0.25">
      <c r="A12" s="73">
        <v>9</v>
      </c>
      <c r="B12" s="105">
        <v>1317972</v>
      </c>
      <c r="C12" s="85" t="s">
        <v>211</v>
      </c>
      <c r="D12" s="29">
        <v>5</v>
      </c>
      <c r="E12" s="67">
        <v>9</v>
      </c>
      <c r="F12" s="67">
        <v>9</v>
      </c>
      <c r="G12" s="67"/>
      <c r="H12" s="12">
        <f t="shared" si="0"/>
        <v>9</v>
      </c>
      <c r="I12" s="39"/>
    </row>
    <row r="13" spans="1:9" ht="18.75" customHeight="1" x14ac:dyDescent="0.25">
      <c r="A13" s="73">
        <v>10</v>
      </c>
      <c r="B13" s="105">
        <v>1323204</v>
      </c>
      <c r="C13" s="116" t="s">
        <v>165</v>
      </c>
      <c r="D13" s="38">
        <v>5</v>
      </c>
      <c r="E13" s="67">
        <v>9</v>
      </c>
      <c r="F13" s="67">
        <v>9</v>
      </c>
      <c r="G13" s="67"/>
      <c r="H13" s="12">
        <f t="shared" si="0"/>
        <v>9</v>
      </c>
    </row>
    <row r="14" spans="1:9" x14ac:dyDescent="0.25">
      <c r="A14" s="73">
        <v>11</v>
      </c>
      <c r="B14" s="105">
        <v>1208467</v>
      </c>
      <c r="C14" s="116" t="s">
        <v>166</v>
      </c>
      <c r="D14" s="38">
        <v>6</v>
      </c>
      <c r="E14" s="67">
        <v>9</v>
      </c>
      <c r="F14" s="67">
        <v>9</v>
      </c>
      <c r="G14" s="67"/>
      <c r="H14" s="12">
        <f t="shared" si="0"/>
        <v>9</v>
      </c>
    </row>
    <row r="15" spans="1:9" x14ac:dyDescent="0.25">
      <c r="A15" s="73">
        <v>12</v>
      </c>
      <c r="B15" s="105">
        <v>1316353</v>
      </c>
      <c r="C15" s="116" t="s">
        <v>167</v>
      </c>
      <c r="D15" s="38">
        <v>6</v>
      </c>
      <c r="E15" s="67">
        <v>9</v>
      </c>
      <c r="F15" s="67">
        <v>9</v>
      </c>
      <c r="G15" s="67"/>
      <c r="H15" s="12">
        <f t="shared" si="0"/>
        <v>9</v>
      </c>
    </row>
    <row r="16" spans="1:9" s="39" customFormat="1" x14ac:dyDescent="0.25">
      <c r="A16" s="73">
        <v>13</v>
      </c>
      <c r="B16" s="105">
        <v>1317381</v>
      </c>
      <c r="C16" s="116" t="s">
        <v>168</v>
      </c>
      <c r="D16" s="38">
        <v>7</v>
      </c>
      <c r="E16" s="67">
        <v>6</v>
      </c>
      <c r="F16" s="67">
        <v>5</v>
      </c>
      <c r="G16" s="67"/>
      <c r="H16" s="12">
        <f t="shared" si="0"/>
        <v>5.5</v>
      </c>
    </row>
    <row r="17" spans="1:8" s="39" customFormat="1" x14ac:dyDescent="0.25">
      <c r="A17" s="73">
        <v>14</v>
      </c>
      <c r="B17" s="105">
        <v>1317703</v>
      </c>
      <c r="C17" s="116" t="s">
        <v>169</v>
      </c>
      <c r="D17" s="38">
        <v>7</v>
      </c>
      <c r="E17" s="67">
        <v>8</v>
      </c>
      <c r="F17" s="67">
        <v>8</v>
      </c>
      <c r="G17" s="67"/>
      <c r="H17" s="12">
        <f t="shared" si="0"/>
        <v>8</v>
      </c>
    </row>
    <row r="18" spans="1:8" s="39" customFormat="1" x14ac:dyDescent="0.25">
      <c r="A18" s="73">
        <v>15</v>
      </c>
      <c r="B18" s="105">
        <v>1318277</v>
      </c>
      <c r="C18" s="85" t="s">
        <v>212</v>
      </c>
      <c r="D18" s="38">
        <v>8</v>
      </c>
      <c r="E18" s="67">
        <v>7</v>
      </c>
      <c r="F18" s="67">
        <v>8</v>
      </c>
      <c r="G18" s="67"/>
      <c r="H18" s="12">
        <f t="shared" si="0"/>
        <v>7.5</v>
      </c>
    </row>
    <row r="19" spans="1:8" s="39" customFormat="1" x14ac:dyDescent="0.25">
      <c r="A19" s="73">
        <v>16</v>
      </c>
      <c r="B19" s="105">
        <v>1318278</v>
      </c>
      <c r="C19" s="85" t="s">
        <v>213</v>
      </c>
      <c r="D19" s="38">
        <v>8</v>
      </c>
      <c r="E19" s="67">
        <v>7</v>
      </c>
      <c r="F19" s="67">
        <v>8</v>
      </c>
      <c r="G19" s="67"/>
      <c r="H19" s="12">
        <f t="shared" si="0"/>
        <v>7.5</v>
      </c>
    </row>
    <row r="20" spans="1:8" s="39" customFormat="1" x14ac:dyDescent="0.25">
      <c r="A20" s="73">
        <v>17</v>
      </c>
      <c r="B20" s="105">
        <v>1318102</v>
      </c>
      <c r="C20" s="116" t="s">
        <v>170</v>
      </c>
      <c r="D20" s="38">
        <v>9</v>
      </c>
      <c r="E20" s="67">
        <v>8</v>
      </c>
      <c r="F20" s="67">
        <v>8</v>
      </c>
      <c r="G20" s="67"/>
      <c r="H20" s="12">
        <f t="shared" si="0"/>
        <v>8</v>
      </c>
    </row>
    <row r="21" spans="1:8" s="39" customFormat="1" x14ac:dyDescent="0.25">
      <c r="A21" s="73">
        <v>18</v>
      </c>
      <c r="B21" s="105">
        <v>1315379</v>
      </c>
      <c r="C21" s="116" t="s">
        <v>171</v>
      </c>
      <c r="D21" s="38">
        <v>9</v>
      </c>
      <c r="E21" s="67">
        <v>8</v>
      </c>
      <c r="F21" s="67">
        <v>8</v>
      </c>
      <c r="G21" s="67"/>
      <c r="H21" s="12">
        <f t="shared" si="0"/>
        <v>8</v>
      </c>
    </row>
    <row r="22" spans="1:8" s="39" customFormat="1" x14ac:dyDescent="0.25">
      <c r="A22" s="73">
        <v>19</v>
      </c>
      <c r="B22" s="105">
        <v>1208976</v>
      </c>
      <c r="C22" s="85" t="s">
        <v>214</v>
      </c>
      <c r="D22" s="28">
        <v>10</v>
      </c>
      <c r="E22" s="67"/>
      <c r="F22" s="67"/>
      <c r="G22" s="67"/>
      <c r="H22" s="12" t="e">
        <f t="shared" si="0"/>
        <v>#DIV/0!</v>
      </c>
    </row>
    <row r="23" spans="1:8" s="39" customFormat="1" x14ac:dyDescent="0.25">
      <c r="A23" s="73">
        <v>20</v>
      </c>
      <c r="B23" s="105">
        <v>1407453</v>
      </c>
      <c r="C23" s="85" t="s">
        <v>234</v>
      </c>
      <c r="D23" s="38">
        <v>10</v>
      </c>
      <c r="E23" s="67"/>
      <c r="F23" s="67"/>
      <c r="G23" s="67"/>
      <c r="H23" s="12" t="e">
        <f t="shared" si="0"/>
        <v>#DIV/0!</v>
      </c>
    </row>
    <row r="24" spans="1:8" s="39" customFormat="1" x14ac:dyDescent="0.25">
      <c r="A24" s="73">
        <v>21</v>
      </c>
      <c r="B24" s="105">
        <v>1207571</v>
      </c>
      <c r="C24" s="116" t="s">
        <v>172</v>
      </c>
      <c r="D24" s="38">
        <v>11</v>
      </c>
      <c r="E24" s="67">
        <v>8</v>
      </c>
      <c r="F24" s="67">
        <v>8</v>
      </c>
      <c r="G24" s="67"/>
      <c r="H24" s="12">
        <f t="shared" si="0"/>
        <v>8</v>
      </c>
    </row>
    <row r="25" spans="1:8" s="39" customFormat="1" x14ac:dyDescent="0.25">
      <c r="A25" s="73">
        <v>22</v>
      </c>
      <c r="B25" s="105">
        <v>1320993</v>
      </c>
      <c r="C25" s="85" t="s">
        <v>235</v>
      </c>
      <c r="D25" s="38">
        <v>11</v>
      </c>
      <c r="E25" s="67">
        <v>5</v>
      </c>
      <c r="F25" s="67">
        <v>5</v>
      </c>
      <c r="G25" s="67"/>
      <c r="H25" s="12">
        <f t="shared" si="0"/>
        <v>5</v>
      </c>
    </row>
    <row r="26" spans="1:8" s="39" customFormat="1" x14ac:dyDescent="0.25">
      <c r="A26" s="73">
        <v>23</v>
      </c>
      <c r="B26" s="105">
        <v>1316488</v>
      </c>
      <c r="C26" s="116" t="s">
        <v>174</v>
      </c>
      <c r="D26" s="38">
        <v>12</v>
      </c>
      <c r="E26" s="67">
        <v>8</v>
      </c>
      <c r="F26" s="67">
        <v>8</v>
      </c>
      <c r="G26" s="67"/>
      <c r="H26" s="12">
        <f t="shared" si="0"/>
        <v>8</v>
      </c>
    </row>
    <row r="27" spans="1:8" s="39" customFormat="1" x14ac:dyDescent="0.25">
      <c r="A27" s="73">
        <v>24</v>
      </c>
      <c r="B27" s="105">
        <v>1316029</v>
      </c>
      <c r="C27" s="116" t="s">
        <v>175</v>
      </c>
      <c r="D27" s="38">
        <v>12</v>
      </c>
      <c r="E27" s="67">
        <v>6</v>
      </c>
      <c r="F27" s="67">
        <v>5</v>
      </c>
      <c r="G27" s="67"/>
      <c r="H27" s="12">
        <f t="shared" si="0"/>
        <v>5.5</v>
      </c>
    </row>
    <row r="28" spans="1:8" s="39" customFormat="1" x14ac:dyDescent="0.25">
      <c r="A28" s="73">
        <v>25</v>
      </c>
      <c r="B28" s="105">
        <v>1319013</v>
      </c>
      <c r="C28" s="116" t="s">
        <v>176</v>
      </c>
      <c r="D28" s="38">
        <v>13</v>
      </c>
      <c r="E28" s="67">
        <v>7</v>
      </c>
      <c r="F28" s="67">
        <v>7</v>
      </c>
      <c r="G28" s="67"/>
      <c r="H28" s="12">
        <f t="shared" si="0"/>
        <v>7</v>
      </c>
    </row>
    <row r="29" spans="1:8" s="39" customFormat="1" x14ac:dyDescent="0.25">
      <c r="A29" s="73">
        <v>26</v>
      </c>
      <c r="B29" s="105">
        <v>1316312</v>
      </c>
      <c r="C29" s="116" t="s">
        <v>177</v>
      </c>
      <c r="D29" s="38">
        <v>13</v>
      </c>
      <c r="E29" s="67">
        <v>8</v>
      </c>
      <c r="F29" s="67">
        <v>8</v>
      </c>
      <c r="G29" s="67"/>
      <c r="H29" s="12">
        <f t="shared" si="0"/>
        <v>8</v>
      </c>
    </row>
    <row r="30" spans="1:8" s="39" customFormat="1" x14ac:dyDescent="0.25">
      <c r="A30" s="73">
        <v>27</v>
      </c>
      <c r="B30" s="105">
        <v>1209285</v>
      </c>
      <c r="C30" s="116" t="s">
        <v>178</v>
      </c>
      <c r="D30" s="38">
        <v>14</v>
      </c>
      <c r="E30" s="67"/>
      <c r="F30" s="67"/>
      <c r="G30" s="67"/>
      <c r="H30" s="12" t="e">
        <f t="shared" si="0"/>
        <v>#DIV/0!</v>
      </c>
    </row>
    <row r="31" spans="1:8" s="39" customFormat="1" x14ac:dyDescent="0.25">
      <c r="A31" s="73">
        <v>28</v>
      </c>
      <c r="B31" s="105">
        <v>1316843</v>
      </c>
      <c r="C31" s="116" t="s">
        <v>179</v>
      </c>
      <c r="D31" s="38">
        <v>15</v>
      </c>
      <c r="E31" s="67">
        <v>7</v>
      </c>
      <c r="F31" s="67">
        <v>7</v>
      </c>
      <c r="G31" s="67"/>
      <c r="H31" s="12">
        <f t="shared" si="0"/>
        <v>7</v>
      </c>
    </row>
    <row r="32" spans="1:8" s="39" customFormat="1" x14ac:dyDescent="0.25">
      <c r="A32" s="73">
        <v>29</v>
      </c>
      <c r="B32" s="105">
        <v>1318870</v>
      </c>
      <c r="C32" s="116" t="s">
        <v>180</v>
      </c>
      <c r="D32" s="38">
        <v>15</v>
      </c>
      <c r="E32" s="67">
        <v>7</v>
      </c>
      <c r="F32" s="67">
        <v>7</v>
      </c>
      <c r="G32" s="67"/>
      <c r="H32" s="12">
        <f t="shared" si="0"/>
        <v>7</v>
      </c>
    </row>
    <row r="33" spans="1:8" s="39" customFormat="1" x14ac:dyDescent="0.25">
      <c r="A33" s="73">
        <v>30</v>
      </c>
      <c r="B33" s="105">
        <v>1315139</v>
      </c>
      <c r="C33" s="116" t="s">
        <v>181</v>
      </c>
      <c r="D33" s="38">
        <v>16</v>
      </c>
      <c r="E33" s="67">
        <v>7</v>
      </c>
      <c r="F33" s="67">
        <v>8</v>
      </c>
      <c r="G33" s="67"/>
      <c r="H33" s="12">
        <f t="shared" si="0"/>
        <v>7.5</v>
      </c>
    </row>
    <row r="34" spans="1:8" s="39" customFormat="1" x14ac:dyDescent="0.25">
      <c r="A34" s="73">
        <v>31</v>
      </c>
      <c r="B34" s="105">
        <v>1317093</v>
      </c>
      <c r="C34" s="116" t="s">
        <v>182</v>
      </c>
      <c r="D34" s="28">
        <v>16</v>
      </c>
      <c r="E34" s="67">
        <v>10</v>
      </c>
      <c r="F34" s="67">
        <v>9</v>
      </c>
      <c r="G34" s="67"/>
      <c r="H34" s="12">
        <f t="shared" si="0"/>
        <v>9.5</v>
      </c>
    </row>
    <row r="35" spans="1:8" s="39" customFormat="1" x14ac:dyDescent="0.25">
      <c r="A35" s="73">
        <v>32</v>
      </c>
      <c r="B35" s="105">
        <v>1317151</v>
      </c>
      <c r="C35" s="116" t="s">
        <v>183</v>
      </c>
      <c r="D35" s="38">
        <v>17</v>
      </c>
      <c r="E35" s="67">
        <v>10</v>
      </c>
      <c r="F35" s="67">
        <v>10</v>
      </c>
      <c r="G35" s="67"/>
      <c r="H35" s="12">
        <f t="shared" si="0"/>
        <v>10</v>
      </c>
    </row>
    <row r="36" spans="1:8" s="39" customFormat="1" x14ac:dyDescent="0.25">
      <c r="A36" s="73">
        <v>33</v>
      </c>
      <c r="B36" s="105">
        <v>1319425</v>
      </c>
      <c r="C36" s="116" t="s">
        <v>184</v>
      </c>
      <c r="D36" s="38">
        <v>17</v>
      </c>
      <c r="E36" s="67">
        <v>10</v>
      </c>
      <c r="F36" s="67">
        <v>10</v>
      </c>
      <c r="G36" s="67"/>
      <c r="H36" s="12">
        <f t="shared" si="0"/>
        <v>10</v>
      </c>
    </row>
    <row r="37" spans="1:8" s="39" customFormat="1" x14ac:dyDescent="0.25">
      <c r="A37" s="73">
        <v>34</v>
      </c>
      <c r="B37" s="105">
        <v>1319028</v>
      </c>
      <c r="C37" s="116" t="s">
        <v>185</v>
      </c>
      <c r="D37" s="38">
        <v>18</v>
      </c>
      <c r="E37" s="67">
        <v>6</v>
      </c>
      <c r="F37" s="67">
        <v>6</v>
      </c>
      <c r="G37" s="67"/>
      <c r="H37" s="12">
        <f t="shared" si="0"/>
        <v>6</v>
      </c>
    </row>
    <row r="38" spans="1:8" s="39" customFormat="1" x14ac:dyDescent="0.25">
      <c r="A38" s="73">
        <v>35</v>
      </c>
      <c r="B38" s="105">
        <v>1317284</v>
      </c>
      <c r="C38" s="116" t="s">
        <v>186</v>
      </c>
      <c r="D38" s="38">
        <v>18</v>
      </c>
      <c r="E38" s="67">
        <v>6</v>
      </c>
      <c r="F38" s="67">
        <v>6</v>
      </c>
      <c r="G38" s="67"/>
      <c r="H38" s="12">
        <f t="shared" si="0"/>
        <v>6</v>
      </c>
    </row>
    <row r="39" spans="1:8" s="39" customFormat="1" x14ac:dyDescent="0.25">
      <c r="A39" s="73">
        <v>36</v>
      </c>
      <c r="B39" s="105">
        <v>1323791</v>
      </c>
      <c r="C39" s="116" t="s">
        <v>236</v>
      </c>
      <c r="D39" s="38">
        <v>19</v>
      </c>
      <c r="E39" s="67"/>
      <c r="F39" s="67"/>
      <c r="G39" s="67"/>
      <c r="H39" s="12" t="e">
        <f t="shared" si="0"/>
        <v>#DIV/0!</v>
      </c>
    </row>
    <row r="40" spans="1:8" s="39" customFormat="1" x14ac:dyDescent="0.25">
      <c r="A40" s="73">
        <v>37</v>
      </c>
      <c r="B40" s="105">
        <v>1323697</v>
      </c>
      <c r="C40" s="116" t="s">
        <v>188</v>
      </c>
      <c r="D40" s="38">
        <v>19</v>
      </c>
      <c r="E40" s="67"/>
      <c r="F40" s="67"/>
      <c r="G40" s="67"/>
      <c r="H40" s="12" t="e">
        <f t="shared" si="0"/>
        <v>#DIV/0!</v>
      </c>
    </row>
    <row r="41" spans="1:8" s="39" customFormat="1" x14ac:dyDescent="0.25">
      <c r="A41" s="73">
        <v>38</v>
      </c>
      <c r="B41" s="105">
        <v>1315411</v>
      </c>
      <c r="C41" s="116" t="s">
        <v>189</v>
      </c>
      <c r="D41" s="28">
        <v>20</v>
      </c>
      <c r="E41" s="67">
        <v>6</v>
      </c>
      <c r="F41" s="67">
        <v>6</v>
      </c>
      <c r="G41" s="67"/>
      <c r="H41" s="12">
        <f t="shared" si="0"/>
        <v>6</v>
      </c>
    </row>
    <row r="42" spans="1:8" s="39" customFormat="1" x14ac:dyDescent="0.25">
      <c r="A42" s="73">
        <v>39</v>
      </c>
      <c r="B42" s="105">
        <v>1317202</v>
      </c>
      <c r="C42" s="116" t="s">
        <v>190</v>
      </c>
      <c r="D42" s="38">
        <v>20</v>
      </c>
      <c r="E42" s="67">
        <v>6</v>
      </c>
      <c r="F42" s="67">
        <v>6</v>
      </c>
      <c r="G42" s="67"/>
      <c r="H42" s="12">
        <f t="shared" si="0"/>
        <v>6</v>
      </c>
    </row>
    <row r="43" spans="1:8" s="39" customFormat="1" x14ac:dyDescent="0.25">
      <c r="A43" s="73">
        <v>40</v>
      </c>
      <c r="B43" s="105">
        <v>1316392</v>
      </c>
      <c r="C43" s="116" t="s">
        <v>191</v>
      </c>
      <c r="D43" s="38">
        <v>21</v>
      </c>
      <c r="E43" s="67"/>
      <c r="F43" s="67"/>
      <c r="G43" s="67"/>
      <c r="H43" s="12" t="e">
        <f t="shared" si="0"/>
        <v>#DIV/0!</v>
      </c>
    </row>
    <row r="44" spans="1:8" s="39" customFormat="1" x14ac:dyDescent="0.25">
      <c r="A44" s="73">
        <v>41</v>
      </c>
      <c r="B44" s="105">
        <v>1317094</v>
      </c>
      <c r="C44" s="116" t="s">
        <v>192</v>
      </c>
      <c r="D44" s="38">
        <v>21</v>
      </c>
      <c r="E44" s="67"/>
      <c r="F44" s="67"/>
      <c r="G44" s="67"/>
      <c r="H44" s="12" t="e">
        <f t="shared" si="0"/>
        <v>#DIV/0!</v>
      </c>
    </row>
    <row r="45" spans="1:8" s="39" customFormat="1" x14ac:dyDescent="0.25">
      <c r="A45" s="73">
        <v>42</v>
      </c>
      <c r="B45" s="105">
        <v>1208845</v>
      </c>
      <c r="C45" s="85" t="s">
        <v>237</v>
      </c>
      <c r="D45" s="38">
        <v>22</v>
      </c>
      <c r="E45" s="67"/>
      <c r="F45" s="67"/>
      <c r="G45" s="67"/>
      <c r="H45" s="12" t="e">
        <f t="shared" si="0"/>
        <v>#DIV/0!</v>
      </c>
    </row>
    <row r="46" spans="1:8" s="39" customFormat="1" x14ac:dyDescent="0.25">
      <c r="A46" s="73">
        <v>43</v>
      </c>
      <c r="B46" s="105">
        <v>1319054</v>
      </c>
      <c r="C46" s="85" t="s">
        <v>238</v>
      </c>
      <c r="D46" s="38">
        <v>22</v>
      </c>
      <c r="E46" s="67"/>
      <c r="F46" s="67"/>
      <c r="G46" s="67"/>
      <c r="H46" s="12" t="e">
        <f t="shared" si="0"/>
        <v>#DIV/0!</v>
      </c>
    </row>
    <row r="47" spans="1:8" s="39" customFormat="1" x14ac:dyDescent="0.25">
      <c r="A47" s="33"/>
      <c r="B47" s="91">
        <v>1209856</v>
      </c>
      <c r="C47" s="69" t="s">
        <v>240</v>
      </c>
      <c r="D47" s="28">
        <v>23</v>
      </c>
      <c r="E47" s="113"/>
      <c r="F47" s="113"/>
      <c r="G47" s="113"/>
      <c r="H47" s="108"/>
    </row>
    <row r="50" spans="2:8" x14ac:dyDescent="0.25">
      <c r="B50" s="59">
        <v>1323803</v>
      </c>
      <c r="C50" s="82" t="s">
        <v>47</v>
      </c>
      <c r="D50" s="28"/>
      <c r="E50" s="28"/>
      <c r="F50" s="28"/>
      <c r="G50" s="28"/>
      <c r="H50" s="40"/>
    </row>
    <row r="51" spans="2:8" x14ac:dyDescent="0.25">
      <c r="B51" s="40">
        <v>1323974</v>
      </c>
      <c r="C51" s="83" t="s">
        <v>49</v>
      </c>
      <c r="D51" s="28"/>
      <c r="E51" s="28"/>
      <c r="F51" s="28"/>
      <c r="G51" s="28"/>
      <c r="H51" s="40"/>
    </row>
    <row r="52" spans="2:8" x14ac:dyDescent="0.25">
      <c r="B52" s="59">
        <v>1323576</v>
      </c>
      <c r="C52" s="84" t="s">
        <v>69</v>
      </c>
      <c r="D52" s="28"/>
      <c r="E52" s="28"/>
      <c r="F52" s="28"/>
      <c r="G52" s="28"/>
      <c r="H52" s="40"/>
    </row>
    <row r="53" spans="2:8" x14ac:dyDescent="0.25">
      <c r="B53" s="75">
        <v>909067</v>
      </c>
      <c r="C53" s="76" t="s">
        <v>86</v>
      </c>
      <c r="D53" s="28"/>
      <c r="E53" s="28"/>
      <c r="F53" s="28"/>
      <c r="G53" s="28"/>
      <c r="H53" s="40"/>
    </row>
    <row r="55" spans="2:8" x14ac:dyDescent="0.25">
      <c r="B55" s="71">
        <v>1414064</v>
      </c>
      <c r="C55" s="69" t="s">
        <v>95</v>
      </c>
      <c r="D55" s="4">
        <v>1</v>
      </c>
      <c r="E55" s="53">
        <v>5.5</v>
      </c>
      <c r="F55" s="53">
        <v>7</v>
      </c>
      <c r="G55" s="53"/>
      <c r="H55" s="12">
        <f t="shared" ref="H55:H60" si="1">SUM(E55:G55)/COUNTA(E55:G55)</f>
        <v>6.25</v>
      </c>
    </row>
    <row r="56" spans="2:8" x14ac:dyDescent="0.25">
      <c r="B56" s="71">
        <v>1414028</v>
      </c>
      <c r="C56" s="89" t="s">
        <v>96</v>
      </c>
      <c r="D56" s="4">
        <v>1</v>
      </c>
      <c r="E56" s="53">
        <v>6</v>
      </c>
      <c r="F56" s="53">
        <v>8</v>
      </c>
      <c r="G56" s="53"/>
      <c r="H56" s="12">
        <f t="shared" si="1"/>
        <v>7</v>
      </c>
    </row>
    <row r="57" spans="2:8" x14ac:dyDescent="0.25">
      <c r="B57" s="71">
        <v>1414077</v>
      </c>
      <c r="C57" s="89" t="s">
        <v>97</v>
      </c>
      <c r="D57" s="4">
        <v>2</v>
      </c>
      <c r="E57" s="53"/>
      <c r="F57" s="53"/>
      <c r="G57" s="53"/>
      <c r="H57" s="12" t="e">
        <f t="shared" si="1"/>
        <v>#DIV/0!</v>
      </c>
    </row>
    <row r="58" spans="2:8" x14ac:dyDescent="0.25">
      <c r="B58" s="71"/>
      <c r="C58" s="70"/>
      <c r="D58" s="68"/>
      <c r="E58" s="53"/>
      <c r="F58" s="53"/>
      <c r="G58" s="53"/>
      <c r="H58" s="12" t="e">
        <f t="shared" si="1"/>
        <v>#DIV/0!</v>
      </c>
    </row>
    <row r="59" spans="2:8" x14ac:dyDescent="0.25">
      <c r="B59" s="71"/>
      <c r="C59" s="70"/>
      <c r="D59" s="65"/>
      <c r="E59" s="53"/>
      <c r="F59" s="53"/>
      <c r="G59" s="53"/>
      <c r="H59" s="12" t="e">
        <f t="shared" si="1"/>
        <v>#DIV/0!</v>
      </c>
    </row>
    <row r="60" spans="2:8" x14ac:dyDescent="0.25">
      <c r="B60" s="71"/>
      <c r="C60" s="70"/>
      <c r="D60" s="65"/>
      <c r="E60" s="53"/>
      <c r="F60" s="53"/>
      <c r="G60" s="53"/>
      <c r="H60" s="12" t="e">
        <f t="shared" si="1"/>
        <v>#DIV/0!</v>
      </c>
    </row>
  </sheetData>
  <mergeCells count="1">
    <mergeCell ref="A1:H1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7" workbookViewId="0">
      <selection activeCell="F51" sqref="F51"/>
    </sheetView>
  </sheetViews>
  <sheetFormatPr defaultRowHeight="15" x14ac:dyDescent="0.25"/>
  <cols>
    <col min="1" max="1" width="5.28515625" customWidth="1"/>
    <col min="2" max="2" width="11.140625" customWidth="1"/>
    <col min="3" max="3" width="27.42578125" customWidth="1"/>
    <col min="4" max="4" width="8.42578125" style="10" customWidth="1"/>
    <col min="5" max="8" width="11.28515625" style="10" customWidth="1"/>
    <col min="9" max="9" width="11.28515625" customWidth="1"/>
    <col min="10" max="10" width="40.7109375" customWidth="1"/>
    <col min="11" max="11" width="9.140625" customWidth="1"/>
  </cols>
  <sheetData>
    <row r="1" spans="1:10" ht="18" customHeight="1" x14ac:dyDescent="0.25">
      <c r="A1" s="129" t="s">
        <v>200</v>
      </c>
      <c r="B1" s="130"/>
      <c r="C1" s="130"/>
      <c r="D1" s="130"/>
      <c r="E1" s="130"/>
      <c r="F1" s="130"/>
      <c r="G1" s="130"/>
      <c r="H1" s="130"/>
      <c r="I1" s="130"/>
    </row>
    <row r="2" spans="1:10" ht="69.75" customHeight="1" x14ac:dyDescent="0.25">
      <c r="A2" s="24"/>
      <c r="B2" s="24"/>
      <c r="C2" s="24"/>
      <c r="D2" s="11" t="s">
        <v>4</v>
      </c>
      <c r="E2" s="17" t="s">
        <v>11</v>
      </c>
      <c r="F2" s="17" t="s">
        <v>12</v>
      </c>
      <c r="G2" s="17" t="s">
        <v>13</v>
      </c>
      <c r="H2" s="17" t="s">
        <v>14</v>
      </c>
      <c r="I2" s="11" t="s">
        <v>3</v>
      </c>
      <c r="J2" s="16" t="s">
        <v>16</v>
      </c>
    </row>
    <row r="3" spans="1:10" ht="18" customHeight="1" x14ac:dyDescent="0.25">
      <c r="A3" s="6" t="s">
        <v>0</v>
      </c>
      <c r="B3" s="6" t="s">
        <v>1</v>
      </c>
      <c r="C3" s="7" t="s">
        <v>2</v>
      </c>
      <c r="D3" s="9"/>
      <c r="E3" s="8">
        <v>20</v>
      </c>
      <c r="F3" s="8">
        <v>20</v>
      </c>
      <c r="G3" s="8">
        <v>20</v>
      </c>
      <c r="H3" s="8">
        <v>20</v>
      </c>
      <c r="I3" s="8">
        <v>20</v>
      </c>
    </row>
    <row r="4" spans="1:10" ht="18" customHeight="1" x14ac:dyDescent="0.25">
      <c r="A4" s="73">
        <v>1</v>
      </c>
      <c r="B4" s="105">
        <v>1315097</v>
      </c>
      <c r="C4" s="116" t="s">
        <v>159</v>
      </c>
      <c r="D4" s="29">
        <v>1</v>
      </c>
      <c r="E4" s="63"/>
      <c r="F4" s="63"/>
      <c r="G4" s="63"/>
      <c r="H4" s="63"/>
      <c r="I4" s="12" t="e">
        <f>SUM(E4:H4)/COUNTA(E4:H4)</f>
        <v>#DIV/0!</v>
      </c>
    </row>
    <row r="5" spans="1:10" ht="18" customHeight="1" x14ac:dyDescent="0.25">
      <c r="A5" s="73">
        <v>2</v>
      </c>
      <c r="B5" s="105">
        <v>1109747</v>
      </c>
      <c r="C5" s="117" t="s">
        <v>209</v>
      </c>
      <c r="D5" s="29">
        <v>1</v>
      </c>
      <c r="E5" s="63"/>
      <c r="F5" s="63"/>
      <c r="G5" s="63"/>
      <c r="H5" s="63"/>
      <c r="I5" s="12" t="e">
        <f t="shared" ref="I5:I46" si="0">SUM(E5:H5)/COUNTA(E5:H5)</f>
        <v>#DIV/0!</v>
      </c>
    </row>
    <row r="6" spans="1:10" ht="18" customHeight="1" x14ac:dyDescent="0.25">
      <c r="A6" s="73">
        <v>3</v>
      </c>
      <c r="B6" s="105">
        <v>1317592</v>
      </c>
      <c r="C6" s="116" t="s">
        <v>160</v>
      </c>
      <c r="D6" s="29">
        <v>2</v>
      </c>
      <c r="E6" s="63"/>
      <c r="F6" s="63"/>
      <c r="G6" s="63"/>
      <c r="H6" s="63"/>
      <c r="I6" s="12" t="e">
        <f t="shared" si="0"/>
        <v>#DIV/0!</v>
      </c>
    </row>
    <row r="7" spans="1:10" ht="18" customHeight="1" x14ac:dyDescent="0.25">
      <c r="A7" s="73">
        <v>4</v>
      </c>
      <c r="B7" s="105">
        <v>1207273</v>
      </c>
      <c r="C7" s="116" t="s">
        <v>161</v>
      </c>
      <c r="D7" s="29">
        <v>2</v>
      </c>
      <c r="E7" s="63"/>
      <c r="F7" s="63"/>
      <c r="G7" s="63"/>
      <c r="H7" s="63"/>
      <c r="I7" s="12" t="e">
        <f t="shared" si="0"/>
        <v>#DIV/0!</v>
      </c>
    </row>
    <row r="8" spans="1:10" ht="18" customHeight="1" x14ac:dyDescent="0.25">
      <c r="A8" s="73">
        <v>5</v>
      </c>
      <c r="B8" s="105">
        <v>1316630</v>
      </c>
      <c r="C8" s="116" t="s">
        <v>162</v>
      </c>
      <c r="D8" s="29">
        <v>3</v>
      </c>
      <c r="E8" s="63"/>
      <c r="F8" s="63"/>
      <c r="G8" s="63"/>
      <c r="H8" s="63"/>
      <c r="I8" s="12" t="e">
        <f t="shared" si="0"/>
        <v>#DIV/0!</v>
      </c>
    </row>
    <row r="9" spans="1:10" ht="18" customHeight="1" x14ac:dyDescent="0.25">
      <c r="A9" s="73">
        <v>6</v>
      </c>
      <c r="B9" s="105">
        <v>1316689</v>
      </c>
      <c r="C9" s="116" t="s">
        <v>163</v>
      </c>
      <c r="D9" s="29">
        <v>3</v>
      </c>
      <c r="E9" s="63"/>
      <c r="F9" s="63"/>
      <c r="G9" s="63"/>
      <c r="H9" s="63"/>
      <c r="I9" s="12" t="e">
        <f t="shared" si="0"/>
        <v>#DIV/0!</v>
      </c>
    </row>
    <row r="10" spans="1:10" ht="18" customHeight="1" x14ac:dyDescent="0.25">
      <c r="A10" s="73">
        <v>7</v>
      </c>
      <c r="B10" s="105">
        <v>1317208</v>
      </c>
      <c r="C10" s="85" t="s">
        <v>210</v>
      </c>
      <c r="D10" s="29">
        <v>4</v>
      </c>
      <c r="E10" s="63"/>
      <c r="F10" s="63"/>
      <c r="G10" s="63"/>
      <c r="H10" s="63"/>
      <c r="I10" s="12" t="e">
        <f t="shared" si="0"/>
        <v>#DIV/0!</v>
      </c>
    </row>
    <row r="11" spans="1:10" ht="18" customHeight="1" x14ac:dyDescent="0.25">
      <c r="A11" s="73">
        <v>8</v>
      </c>
      <c r="B11" s="105">
        <v>1318745</v>
      </c>
      <c r="C11" s="116" t="s">
        <v>164</v>
      </c>
      <c r="D11" s="29">
        <v>4</v>
      </c>
      <c r="E11" s="63"/>
      <c r="F11" s="63"/>
      <c r="G11" s="63"/>
      <c r="H11" s="63"/>
      <c r="I11" s="12" t="e">
        <f t="shared" si="0"/>
        <v>#DIV/0!</v>
      </c>
    </row>
    <row r="12" spans="1:10" ht="18" customHeight="1" x14ac:dyDescent="0.25">
      <c r="A12" s="73">
        <v>9</v>
      </c>
      <c r="B12" s="105">
        <v>1317972</v>
      </c>
      <c r="C12" s="85" t="s">
        <v>211</v>
      </c>
      <c r="D12" s="29">
        <v>5</v>
      </c>
      <c r="E12" s="63"/>
      <c r="F12" s="63"/>
      <c r="G12" s="63"/>
      <c r="H12" s="63"/>
      <c r="I12" s="12" t="e">
        <f t="shared" si="0"/>
        <v>#DIV/0!</v>
      </c>
    </row>
    <row r="13" spans="1:10" ht="18.75" customHeight="1" x14ac:dyDescent="0.25">
      <c r="A13" s="73">
        <v>10</v>
      </c>
      <c r="B13" s="105">
        <v>1323204</v>
      </c>
      <c r="C13" s="116" t="s">
        <v>165</v>
      </c>
      <c r="D13" s="38">
        <v>5</v>
      </c>
      <c r="E13" s="63"/>
      <c r="F13" s="63"/>
      <c r="G13" s="63"/>
      <c r="H13" s="63"/>
      <c r="I13" s="12" t="e">
        <f t="shared" si="0"/>
        <v>#DIV/0!</v>
      </c>
    </row>
    <row r="14" spans="1:10" x14ac:dyDescent="0.25">
      <c r="A14" s="73">
        <v>11</v>
      </c>
      <c r="B14" s="105">
        <v>1208467</v>
      </c>
      <c r="C14" s="116" t="s">
        <v>166</v>
      </c>
      <c r="D14" s="38">
        <v>6</v>
      </c>
      <c r="E14" s="63"/>
      <c r="F14" s="63"/>
      <c r="G14" s="63"/>
      <c r="H14" s="63"/>
      <c r="I14" s="12" t="e">
        <f t="shared" si="0"/>
        <v>#DIV/0!</v>
      </c>
    </row>
    <row r="15" spans="1:10" x14ac:dyDescent="0.25">
      <c r="A15" s="73">
        <v>12</v>
      </c>
      <c r="B15" s="105">
        <v>1316353</v>
      </c>
      <c r="C15" s="116" t="s">
        <v>167</v>
      </c>
      <c r="D15" s="38">
        <v>6</v>
      </c>
      <c r="E15" s="63"/>
      <c r="F15" s="63"/>
      <c r="G15" s="63"/>
      <c r="H15" s="63"/>
      <c r="I15" s="12" t="e">
        <f t="shared" si="0"/>
        <v>#DIV/0!</v>
      </c>
    </row>
    <row r="16" spans="1:10" s="39" customFormat="1" x14ac:dyDescent="0.25">
      <c r="A16" s="73">
        <v>13</v>
      </c>
      <c r="B16" s="105">
        <v>1317381</v>
      </c>
      <c r="C16" s="116" t="s">
        <v>168</v>
      </c>
      <c r="D16" s="38">
        <v>7</v>
      </c>
      <c r="E16" s="63"/>
      <c r="F16" s="63"/>
      <c r="G16" s="63"/>
      <c r="H16" s="63"/>
      <c r="I16" s="12" t="e">
        <f t="shared" si="0"/>
        <v>#DIV/0!</v>
      </c>
    </row>
    <row r="17" spans="1:9" s="39" customFormat="1" x14ac:dyDescent="0.25">
      <c r="A17" s="73">
        <v>14</v>
      </c>
      <c r="B17" s="105">
        <v>1317703</v>
      </c>
      <c r="C17" s="116" t="s">
        <v>169</v>
      </c>
      <c r="D17" s="38">
        <v>7</v>
      </c>
      <c r="E17" s="63"/>
      <c r="F17" s="63"/>
      <c r="G17" s="63"/>
      <c r="H17" s="63"/>
      <c r="I17" s="12" t="e">
        <f t="shared" si="0"/>
        <v>#DIV/0!</v>
      </c>
    </row>
    <row r="18" spans="1:9" s="39" customFormat="1" x14ac:dyDescent="0.25">
      <c r="A18" s="73">
        <v>15</v>
      </c>
      <c r="B18" s="105">
        <v>1318277</v>
      </c>
      <c r="C18" s="85" t="s">
        <v>212</v>
      </c>
      <c r="D18" s="38">
        <v>8</v>
      </c>
      <c r="E18" s="63"/>
      <c r="F18" s="63"/>
      <c r="G18" s="63"/>
      <c r="H18" s="63"/>
      <c r="I18" s="12" t="e">
        <f t="shared" si="0"/>
        <v>#DIV/0!</v>
      </c>
    </row>
    <row r="19" spans="1:9" s="39" customFormat="1" x14ac:dyDescent="0.25">
      <c r="A19" s="73">
        <v>16</v>
      </c>
      <c r="B19" s="105">
        <v>1318278</v>
      </c>
      <c r="C19" s="85" t="s">
        <v>213</v>
      </c>
      <c r="D19" s="38">
        <v>8</v>
      </c>
      <c r="E19" s="63"/>
      <c r="F19" s="63"/>
      <c r="G19" s="63"/>
      <c r="H19" s="63"/>
      <c r="I19" s="12" t="e">
        <f t="shared" si="0"/>
        <v>#DIV/0!</v>
      </c>
    </row>
    <row r="20" spans="1:9" s="39" customFormat="1" x14ac:dyDescent="0.25">
      <c r="A20" s="73">
        <v>17</v>
      </c>
      <c r="B20" s="105">
        <v>1318102</v>
      </c>
      <c r="C20" s="116" t="s">
        <v>170</v>
      </c>
      <c r="D20" s="38">
        <v>9</v>
      </c>
      <c r="E20" s="63"/>
      <c r="F20" s="63"/>
      <c r="G20" s="63"/>
      <c r="H20" s="63"/>
      <c r="I20" s="12" t="e">
        <f t="shared" si="0"/>
        <v>#DIV/0!</v>
      </c>
    </row>
    <row r="21" spans="1:9" s="39" customFormat="1" x14ac:dyDescent="0.25">
      <c r="A21" s="73">
        <v>18</v>
      </c>
      <c r="B21" s="105">
        <v>1315379</v>
      </c>
      <c r="C21" s="116" t="s">
        <v>171</v>
      </c>
      <c r="D21" s="38">
        <v>9</v>
      </c>
      <c r="E21" s="63"/>
      <c r="F21" s="63"/>
      <c r="G21" s="63"/>
      <c r="H21" s="63"/>
      <c r="I21" s="12" t="e">
        <f t="shared" si="0"/>
        <v>#DIV/0!</v>
      </c>
    </row>
    <row r="22" spans="1:9" s="39" customFormat="1" x14ac:dyDescent="0.25">
      <c r="A22" s="73">
        <v>19</v>
      </c>
      <c r="B22" s="105">
        <v>1208976</v>
      </c>
      <c r="C22" s="85" t="s">
        <v>214</v>
      </c>
      <c r="D22" s="28">
        <v>10</v>
      </c>
      <c r="E22" s="63"/>
      <c r="F22" s="63"/>
      <c r="G22" s="63"/>
      <c r="H22" s="63"/>
      <c r="I22" s="12" t="e">
        <f t="shared" si="0"/>
        <v>#DIV/0!</v>
      </c>
    </row>
    <row r="23" spans="1:9" s="39" customFormat="1" x14ac:dyDescent="0.25">
      <c r="A23" s="73">
        <v>20</v>
      </c>
      <c r="B23" s="105">
        <v>1407453</v>
      </c>
      <c r="C23" s="85" t="s">
        <v>234</v>
      </c>
      <c r="D23" s="38">
        <v>10</v>
      </c>
      <c r="E23" s="63"/>
      <c r="F23" s="63"/>
      <c r="G23" s="63"/>
      <c r="H23" s="63"/>
      <c r="I23" s="12" t="e">
        <f t="shared" si="0"/>
        <v>#DIV/0!</v>
      </c>
    </row>
    <row r="24" spans="1:9" s="39" customFormat="1" x14ac:dyDescent="0.25">
      <c r="A24" s="73">
        <v>21</v>
      </c>
      <c r="B24" s="105">
        <v>1207571</v>
      </c>
      <c r="C24" s="116" t="s">
        <v>172</v>
      </c>
      <c r="D24" s="38">
        <v>11</v>
      </c>
      <c r="E24" s="63"/>
      <c r="F24" s="63"/>
      <c r="G24" s="63"/>
      <c r="H24" s="63"/>
      <c r="I24" s="12" t="e">
        <f t="shared" si="0"/>
        <v>#DIV/0!</v>
      </c>
    </row>
    <row r="25" spans="1:9" s="39" customFormat="1" x14ac:dyDescent="0.25">
      <c r="A25" s="73">
        <v>22</v>
      </c>
      <c r="B25" s="105">
        <v>1320993</v>
      </c>
      <c r="C25" s="85" t="s">
        <v>235</v>
      </c>
      <c r="D25" s="38">
        <v>11</v>
      </c>
      <c r="E25" s="63"/>
      <c r="F25" s="63"/>
      <c r="G25" s="63"/>
      <c r="H25" s="63"/>
      <c r="I25" s="12" t="e">
        <f t="shared" si="0"/>
        <v>#DIV/0!</v>
      </c>
    </row>
    <row r="26" spans="1:9" s="39" customFormat="1" x14ac:dyDescent="0.25">
      <c r="A26" s="73">
        <v>23</v>
      </c>
      <c r="B26" s="105">
        <v>1316488</v>
      </c>
      <c r="C26" s="116" t="s">
        <v>174</v>
      </c>
      <c r="D26" s="38">
        <v>12</v>
      </c>
      <c r="E26" s="63"/>
      <c r="F26" s="63"/>
      <c r="G26" s="63"/>
      <c r="H26" s="63"/>
      <c r="I26" s="12" t="e">
        <f t="shared" si="0"/>
        <v>#DIV/0!</v>
      </c>
    </row>
    <row r="27" spans="1:9" s="39" customFormat="1" x14ac:dyDescent="0.25">
      <c r="A27" s="73">
        <v>24</v>
      </c>
      <c r="B27" s="105">
        <v>1316029</v>
      </c>
      <c r="C27" s="116" t="s">
        <v>175</v>
      </c>
      <c r="D27" s="38">
        <v>12</v>
      </c>
      <c r="E27" s="63"/>
      <c r="F27" s="63"/>
      <c r="G27" s="63"/>
      <c r="H27" s="63"/>
      <c r="I27" s="12" t="e">
        <f t="shared" si="0"/>
        <v>#DIV/0!</v>
      </c>
    </row>
    <row r="28" spans="1:9" s="39" customFormat="1" x14ac:dyDescent="0.25">
      <c r="A28" s="73">
        <v>25</v>
      </c>
      <c r="B28" s="105">
        <v>1319013</v>
      </c>
      <c r="C28" s="116" t="s">
        <v>176</v>
      </c>
      <c r="D28" s="38">
        <v>13</v>
      </c>
      <c r="E28" s="63"/>
      <c r="F28" s="63"/>
      <c r="G28" s="63"/>
      <c r="H28" s="63"/>
      <c r="I28" s="12" t="e">
        <f t="shared" si="0"/>
        <v>#DIV/0!</v>
      </c>
    </row>
    <row r="29" spans="1:9" s="39" customFormat="1" x14ac:dyDescent="0.25">
      <c r="A29" s="73">
        <v>26</v>
      </c>
      <c r="B29" s="105">
        <v>1316312</v>
      </c>
      <c r="C29" s="116" t="s">
        <v>177</v>
      </c>
      <c r="D29" s="38">
        <v>13</v>
      </c>
      <c r="E29" s="63"/>
      <c r="F29" s="63"/>
      <c r="G29" s="63"/>
      <c r="H29" s="63"/>
      <c r="I29" s="12" t="e">
        <f t="shared" si="0"/>
        <v>#DIV/0!</v>
      </c>
    </row>
    <row r="30" spans="1:9" s="39" customFormat="1" x14ac:dyDescent="0.25">
      <c r="A30" s="73">
        <v>27</v>
      </c>
      <c r="B30" s="105">
        <v>1209285</v>
      </c>
      <c r="C30" s="116" t="s">
        <v>178</v>
      </c>
      <c r="D30" s="38">
        <v>14</v>
      </c>
      <c r="E30" s="63"/>
      <c r="F30" s="63"/>
      <c r="G30" s="63"/>
      <c r="H30" s="63"/>
      <c r="I30" s="12" t="e">
        <f t="shared" si="0"/>
        <v>#DIV/0!</v>
      </c>
    </row>
    <row r="31" spans="1:9" s="39" customFormat="1" x14ac:dyDescent="0.25">
      <c r="A31" s="73">
        <v>28</v>
      </c>
      <c r="B31" s="105">
        <v>1316843</v>
      </c>
      <c r="C31" s="116" t="s">
        <v>179</v>
      </c>
      <c r="D31" s="38">
        <v>15</v>
      </c>
      <c r="E31" s="63"/>
      <c r="F31" s="63"/>
      <c r="G31" s="63"/>
      <c r="H31" s="63"/>
      <c r="I31" s="12" t="e">
        <f t="shared" si="0"/>
        <v>#DIV/0!</v>
      </c>
    </row>
    <row r="32" spans="1:9" s="39" customFormat="1" x14ac:dyDescent="0.25">
      <c r="A32" s="73">
        <v>29</v>
      </c>
      <c r="B32" s="105">
        <v>1318870</v>
      </c>
      <c r="C32" s="116" t="s">
        <v>180</v>
      </c>
      <c r="D32" s="38">
        <v>15</v>
      </c>
      <c r="E32" s="63"/>
      <c r="F32" s="63"/>
      <c r="G32" s="63"/>
      <c r="H32" s="63"/>
      <c r="I32" s="12" t="e">
        <f t="shared" si="0"/>
        <v>#DIV/0!</v>
      </c>
    </row>
    <row r="33" spans="1:9" s="39" customFormat="1" x14ac:dyDescent="0.25">
      <c r="A33" s="73">
        <v>30</v>
      </c>
      <c r="B33" s="105">
        <v>1315139</v>
      </c>
      <c r="C33" s="116" t="s">
        <v>181</v>
      </c>
      <c r="D33" s="38">
        <v>16</v>
      </c>
      <c r="E33" s="63"/>
      <c r="F33" s="63"/>
      <c r="G33" s="63"/>
      <c r="H33" s="63"/>
      <c r="I33" s="12" t="e">
        <f t="shared" si="0"/>
        <v>#DIV/0!</v>
      </c>
    </row>
    <row r="34" spans="1:9" s="39" customFormat="1" x14ac:dyDescent="0.25">
      <c r="A34" s="73">
        <v>31</v>
      </c>
      <c r="B34" s="105">
        <v>1317093</v>
      </c>
      <c r="C34" s="116" t="s">
        <v>182</v>
      </c>
      <c r="D34" s="28">
        <v>16</v>
      </c>
      <c r="E34" s="63"/>
      <c r="F34" s="63"/>
      <c r="G34" s="63"/>
      <c r="H34" s="63"/>
      <c r="I34" s="12" t="e">
        <f t="shared" si="0"/>
        <v>#DIV/0!</v>
      </c>
    </row>
    <row r="35" spans="1:9" s="39" customFormat="1" x14ac:dyDescent="0.25">
      <c r="A35" s="73">
        <v>32</v>
      </c>
      <c r="B35" s="105">
        <v>1317151</v>
      </c>
      <c r="C35" s="116" t="s">
        <v>183</v>
      </c>
      <c r="D35" s="38">
        <v>17</v>
      </c>
      <c r="E35" s="63"/>
      <c r="F35" s="63"/>
      <c r="G35" s="63"/>
      <c r="H35" s="63"/>
      <c r="I35" s="12" t="e">
        <f t="shared" si="0"/>
        <v>#DIV/0!</v>
      </c>
    </row>
    <row r="36" spans="1:9" s="39" customFormat="1" x14ac:dyDescent="0.25">
      <c r="A36" s="73">
        <v>33</v>
      </c>
      <c r="B36" s="105">
        <v>1319425</v>
      </c>
      <c r="C36" s="116" t="s">
        <v>184</v>
      </c>
      <c r="D36" s="38">
        <v>17</v>
      </c>
      <c r="E36" s="63"/>
      <c r="F36" s="63"/>
      <c r="G36" s="63"/>
      <c r="H36" s="63"/>
      <c r="I36" s="12" t="e">
        <f t="shared" si="0"/>
        <v>#DIV/0!</v>
      </c>
    </row>
    <row r="37" spans="1:9" s="39" customFormat="1" x14ac:dyDescent="0.25">
      <c r="A37" s="73">
        <v>34</v>
      </c>
      <c r="B37" s="105">
        <v>1319028</v>
      </c>
      <c r="C37" s="116" t="s">
        <v>185</v>
      </c>
      <c r="D37" s="38">
        <v>18</v>
      </c>
      <c r="E37" s="63"/>
      <c r="F37" s="63"/>
      <c r="G37" s="63"/>
      <c r="H37" s="63"/>
      <c r="I37" s="12" t="e">
        <f t="shared" si="0"/>
        <v>#DIV/0!</v>
      </c>
    </row>
    <row r="38" spans="1:9" s="39" customFormat="1" x14ac:dyDescent="0.25">
      <c r="A38" s="73">
        <v>35</v>
      </c>
      <c r="B38" s="105">
        <v>1317284</v>
      </c>
      <c r="C38" s="116" t="s">
        <v>186</v>
      </c>
      <c r="D38" s="38">
        <v>18</v>
      </c>
      <c r="E38" s="63"/>
      <c r="F38" s="63"/>
      <c r="G38" s="63"/>
      <c r="H38" s="63"/>
      <c r="I38" s="12" t="e">
        <f t="shared" si="0"/>
        <v>#DIV/0!</v>
      </c>
    </row>
    <row r="39" spans="1:9" s="39" customFormat="1" x14ac:dyDescent="0.25">
      <c r="A39" s="73">
        <v>36</v>
      </c>
      <c r="B39" s="105">
        <v>1323791</v>
      </c>
      <c r="C39" s="116" t="s">
        <v>236</v>
      </c>
      <c r="D39" s="38">
        <v>19</v>
      </c>
      <c r="E39" s="63"/>
      <c r="F39" s="63"/>
      <c r="G39" s="63"/>
      <c r="H39" s="63"/>
      <c r="I39" s="12" t="e">
        <f t="shared" si="0"/>
        <v>#DIV/0!</v>
      </c>
    </row>
    <row r="40" spans="1:9" s="39" customFormat="1" x14ac:dyDescent="0.25">
      <c r="A40" s="73">
        <v>37</v>
      </c>
      <c r="B40" s="105">
        <v>1323697</v>
      </c>
      <c r="C40" s="116" t="s">
        <v>188</v>
      </c>
      <c r="D40" s="38">
        <v>19</v>
      </c>
      <c r="E40" s="63"/>
      <c r="F40" s="63"/>
      <c r="G40" s="63"/>
      <c r="H40" s="63"/>
      <c r="I40" s="12" t="e">
        <f t="shared" si="0"/>
        <v>#DIV/0!</v>
      </c>
    </row>
    <row r="41" spans="1:9" s="39" customFormat="1" x14ac:dyDescent="0.25">
      <c r="A41" s="73">
        <v>38</v>
      </c>
      <c r="B41" s="105">
        <v>1315411</v>
      </c>
      <c r="C41" s="116" t="s">
        <v>189</v>
      </c>
      <c r="D41" s="28">
        <v>20</v>
      </c>
      <c r="E41" s="63"/>
      <c r="F41" s="63"/>
      <c r="G41" s="63"/>
      <c r="H41" s="63"/>
      <c r="I41" s="12" t="e">
        <f t="shared" si="0"/>
        <v>#DIV/0!</v>
      </c>
    </row>
    <row r="42" spans="1:9" s="39" customFormat="1" x14ac:dyDescent="0.25">
      <c r="A42" s="73">
        <v>39</v>
      </c>
      <c r="B42" s="105">
        <v>1317202</v>
      </c>
      <c r="C42" s="116" t="s">
        <v>190</v>
      </c>
      <c r="D42" s="38">
        <v>20</v>
      </c>
      <c r="E42" s="63"/>
      <c r="F42" s="63"/>
      <c r="G42" s="63"/>
      <c r="H42" s="63"/>
      <c r="I42" s="12" t="e">
        <f t="shared" si="0"/>
        <v>#DIV/0!</v>
      </c>
    </row>
    <row r="43" spans="1:9" s="39" customFormat="1" x14ac:dyDescent="0.25">
      <c r="A43" s="73">
        <v>40</v>
      </c>
      <c r="B43" s="105">
        <v>1316392</v>
      </c>
      <c r="C43" s="116" t="s">
        <v>191</v>
      </c>
      <c r="D43" s="38">
        <v>21</v>
      </c>
      <c r="E43" s="63"/>
      <c r="F43" s="63"/>
      <c r="G43" s="63"/>
      <c r="H43" s="63"/>
      <c r="I43" s="12" t="e">
        <f t="shared" si="0"/>
        <v>#DIV/0!</v>
      </c>
    </row>
    <row r="44" spans="1:9" s="39" customFormat="1" x14ac:dyDescent="0.25">
      <c r="A44" s="73">
        <v>41</v>
      </c>
      <c r="B44" s="105">
        <v>1317094</v>
      </c>
      <c r="C44" s="116" t="s">
        <v>192</v>
      </c>
      <c r="D44" s="38">
        <v>21</v>
      </c>
      <c r="E44" s="63"/>
      <c r="F44" s="63"/>
      <c r="G44" s="63"/>
      <c r="H44" s="63"/>
      <c r="I44" s="12" t="e">
        <f t="shared" si="0"/>
        <v>#DIV/0!</v>
      </c>
    </row>
    <row r="45" spans="1:9" s="39" customFormat="1" x14ac:dyDescent="0.25">
      <c r="A45" s="73">
        <v>42</v>
      </c>
      <c r="B45" s="105">
        <v>1208845</v>
      </c>
      <c r="C45" s="85" t="s">
        <v>237</v>
      </c>
      <c r="D45" s="38">
        <v>22</v>
      </c>
      <c r="E45" s="63"/>
      <c r="F45" s="63"/>
      <c r="G45" s="63"/>
      <c r="H45" s="63"/>
      <c r="I45" s="12" t="e">
        <f t="shared" si="0"/>
        <v>#DIV/0!</v>
      </c>
    </row>
    <row r="46" spans="1:9" s="39" customFormat="1" x14ac:dyDescent="0.25">
      <c r="A46" s="73">
        <v>43</v>
      </c>
      <c r="B46" s="105">
        <v>1319054</v>
      </c>
      <c r="C46" s="85" t="s">
        <v>238</v>
      </c>
      <c r="D46" s="38">
        <v>22</v>
      </c>
      <c r="E46" s="63"/>
      <c r="F46" s="63"/>
      <c r="G46" s="63"/>
      <c r="H46" s="63"/>
      <c r="I46" s="12" t="e">
        <f t="shared" si="0"/>
        <v>#DIV/0!</v>
      </c>
    </row>
    <row r="47" spans="1:9" x14ac:dyDescent="0.25">
      <c r="B47" s="91">
        <v>1209856</v>
      </c>
      <c r="C47" s="69" t="s">
        <v>240</v>
      </c>
      <c r="D47" s="28">
        <v>23</v>
      </c>
      <c r="E47" s="28"/>
    </row>
    <row r="49" spans="2:9" x14ac:dyDescent="0.25">
      <c r="B49" s="71">
        <v>1414064</v>
      </c>
      <c r="C49" s="69" t="s">
        <v>95</v>
      </c>
      <c r="D49" s="4">
        <v>1</v>
      </c>
      <c r="E49" s="53">
        <v>18</v>
      </c>
      <c r="F49" s="53">
        <v>18</v>
      </c>
      <c r="G49" s="53"/>
      <c r="H49" s="53"/>
      <c r="I49" s="12">
        <f>SUM(E49:H49)/COUNTA(E49:H49)</f>
        <v>18</v>
      </c>
    </row>
    <row r="50" spans="2:9" x14ac:dyDescent="0.25">
      <c r="B50" s="71">
        <v>1414028</v>
      </c>
      <c r="C50" s="89" t="s">
        <v>96</v>
      </c>
      <c r="D50" s="4">
        <v>1</v>
      </c>
      <c r="E50" s="53">
        <v>18</v>
      </c>
      <c r="F50" s="53">
        <v>18</v>
      </c>
      <c r="G50" s="53"/>
      <c r="H50" s="53"/>
      <c r="I50" s="12">
        <f t="shared" ref="I50:I54" si="1">SUM(E50:H50)/COUNTA(E50:H50)</f>
        <v>18</v>
      </c>
    </row>
    <row r="51" spans="2:9" x14ac:dyDescent="0.25">
      <c r="B51" s="71">
        <v>1414077</v>
      </c>
      <c r="C51" s="89" t="s">
        <v>97</v>
      </c>
      <c r="D51" s="4">
        <v>2</v>
      </c>
      <c r="E51" s="53"/>
      <c r="F51" s="53"/>
      <c r="G51" s="53"/>
      <c r="H51" s="53"/>
      <c r="I51" s="12" t="e">
        <f t="shared" si="1"/>
        <v>#DIV/0!</v>
      </c>
    </row>
    <row r="52" spans="2:9" x14ac:dyDescent="0.25">
      <c r="B52" s="71"/>
      <c r="C52" s="70"/>
      <c r="D52" s="68"/>
      <c r="E52" s="53"/>
      <c r="F52" s="53"/>
      <c r="G52" s="53"/>
      <c r="H52" s="53"/>
      <c r="I52" s="12" t="e">
        <f t="shared" si="1"/>
        <v>#DIV/0!</v>
      </c>
    </row>
    <row r="53" spans="2:9" x14ac:dyDescent="0.25">
      <c r="B53" s="71"/>
      <c r="C53" s="70"/>
      <c r="D53" s="65"/>
      <c r="E53" s="53"/>
      <c r="F53" s="53"/>
      <c r="G53" s="53"/>
      <c r="H53" s="53"/>
      <c r="I53" s="12" t="e">
        <f>SUM(E53:H53)/COUNTA(E53:H53)</f>
        <v>#DIV/0!</v>
      </c>
    </row>
    <row r="54" spans="2:9" x14ac:dyDescent="0.25">
      <c r="B54" s="71"/>
      <c r="C54" s="70"/>
      <c r="D54" s="65"/>
      <c r="E54" s="53"/>
      <c r="F54" s="53"/>
      <c r="G54" s="53"/>
      <c r="H54" s="53"/>
      <c r="I54" s="12" t="e">
        <f t="shared" si="1"/>
        <v>#DIV/0!</v>
      </c>
    </row>
  </sheetData>
  <mergeCells count="1">
    <mergeCell ref="A1:I1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topLeftCell="A22" workbookViewId="0">
      <selection activeCell="P29" sqref="P29"/>
    </sheetView>
  </sheetViews>
  <sheetFormatPr defaultRowHeight="15" x14ac:dyDescent="0.25"/>
  <cols>
    <col min="1" max="1" width="5.28515625" customWidth="1"/>
    <col min="2" max="2" width="12" customWidth="1"/>
    <col min="3" max="3" width="25.42578125" style="10" customWidth="1"/>
    <col min="4" max="4" width="4.85546875" style="10" customWidth="1"/>
    <col min="5" max="5" width="16.42578125" style="10" customWidth="1"/>
    <col min="6" max="6" width="5.140625" style="10" customWidth="1"/>
    <col min="7" max="7" width="6.5703125" style="10" customWidth="1"/>
    <col min="8" max="8" width="6" style="10" customWidth="1"/>
    <col min="9" max="9" width="7.7109375" customWidth="1"/>
    <col min="10" max="10" width="7.28515625" customWidth="1"/>
    <col min="11" max="11" width="6" customWidth="1"/>
    <col min="12" max="12" width="6.140625" customWidth="1"/>
    <col min="13" max="13" width="7.5703125" customWidth="1"/>
    <col min="14" max="14" width="7" customWidth="1"/>
    <col min="15" max="15" width="9" customWidth="1"/>
  </cols>
  <sheetData>
    <row r="1" spans="1:16" ht="18" customHeight="1" x14ac:dyDescent="0.25">
      <c r="A1" s="131" t="s">
        <v>200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16" ht="63.75" customHeight="1" x14ac:dyDescent="0.25">
      <c r="A2" s="3"/>
      <c r="B2" s="32"/>
      <c r="C2" s="5"/>
      <c r="D2" s="25" t="s">
        <v>4</v>
      </c>
      <c r="E2" s="25" t="s">
        <v>5</v>
      </c>
      <c r="F2" s="25" t="s">
        <v>80</v>
      </c>
      <c r="G2" s="25" t="s">
        <v>48</v>
      </c>
      <c r="H2" s="25" t="s">
        <v>90</v>
      </c>
      <c r="I2" s="25" t="s">
        <v>7</v>
      </c>
      <c r="J2" s="25" t="s">
        <v>8</v>
      </c>
      <c r="K2" s="25" t="s">
        <v>91</v>
      </c>
      <c r="L2" s="25" t="s">
        <v>43</v>
      </c>
      <c r="M2" s="25" t="s">
        <v>10</v>
      </c>
      <c r="N2" s="26" t="s">
        <v>9</v>
      </c>
      <c r="O2" s="27" t="s">
        <v>3</v>
      </c>
      <c r="P2" s="30" t="s">
        <v>46</v>
      </c>
    </row>
    <row r="3" spans="1:16" ht="18" customHeight="1" x14ac:dyDescent="0.25">
      <c r="A3" s="6" t="s">
        <v>0</v>
      </c>
      <c r="B3" s="36" t="s">
        <v>1</v>
      </c>
      <c r="C3" s="37" t="s">
        <v>2</v>
      </c>
      <c r="D3" s="37"/>
      <c r="E3" s="31"/>
      <c r="F3" s="31"/>
      <c r="G3" s="31">
        <v>5</v>
      </c>
      <c r="H3" s="31">
        <v>10</v>
      </c>
      <c r="I3" s="31">
        <v>10</v>
      </c>
      <c r="J3" s="31">
        <v>10</v>
      </c>
      <c r="K3" s="31">
        <v>10</v>
      </c>
      <c r="L3" s="31">
        <v>10</v>
      </c>
      <c r="M3" s="31">
        <v>15</v>
      </c>
      <c r="N3" s="31">
        <v>30</v>
      </c>
      <c r="O3" s="31">
        <v>100</v>
      </c>
    </row>
    <row r="4" spans="1:16" ht="18" customHeight="1" x14ac:dyDescent="0.25">
      <c r="A4" s="73">
        <v>1</v>
      </c>
      <c r="B4" s="105">
        <v>1315097</v>
      </c>
      <c r="C4" s="116" t="s">
        <v>159</v>
      </c>
      <c r="D4" s="29">
        <v>1</v>
      </c>
      <c r="E4" s="55" t="s">
        <v>77</v>
      </c>
      <c r="F4" s="40" t="s">
        <v>244</v>
      </c>
      <c r="G4" s="50">
        <f>Poster!AS4</f>
        <v>4.73731884057971</v>
      </c>
      <c r="H4" s="45">
        <v>10</v>
      </c>
      <c r="I4" s="45">
        <f>MidTermPresentation!J4/2</f>
        <v>10</v>
      </c>
      <c r="J4" s="45">
        <f>(15/15)*10</f>
        <v>10</v>
      </c>
      <c r="K4" s="45">
        <v>10</v>
      </c>
      <c r="L4" s="45">
        <f>CodeDemo!H4</f>
        <v>7.5</v>
      </c>
      <c r="M4" s="45"/>
      <c r="N4" s="45">
        <f t="shared" ref="N4:N11" si="0">(19.5/20)*30</f>
        <v>29.25</v>
      </c>
      <c r="O4" s="51">
        <f t="shared" ref="O4:O47" si="1">ROUND(G4+H4+I4+J4+K4+L4+M4+N4,0)</f>
        <v>81</v>
      </c>
    </row>
    <row r="5" spans="1:16" ht="18" customHeight="1" x14ac:dyDescent="0.25">
      <c r="A5" s="73">
        <v>2</v>
      </c>
      <c r="B5" s="105">
        <v>1109747</v>
      </c>
      <c r="C5" s="117" t="s">
        <v>209</v>
      </c>
      <c r="D5" s="29">
        <v>1</v>
      </c>
      <c r="E5" s="55" t="s">
        <v>77</v>
      </c>
      <c r="F5" s="40" t="s">
        <v>245</v>
      </c>
      <c r="G5" s="50">
        <f>Poster!AS5</f>
        <v>4.73731884057971</v>
      </c>
      <c r="H5" s="45">
        <v>10</v>
      </c>
      <c r="I5" s="45">
        <f>MidTermPresentation!J5/2</f>
        <v>10</v>
      </c>
      <c r="J5" s="45">
        <f>(15/15)*10</f>
        <v>10</v>
      </c>
      <c r="K5" s="45">
        <v>10</v>
      </c>
      <c r="L5" s="45">
        <f>CodeDemo!H5</f>
        <v>7</v>
      </c>
      <c r="M5" s="45"/>
      <c r="N5" s="45">
        <f t="shared" si="0"/>
        <v>29.25</v>
      </c>
      <c r="O5" s="51">
        <f t="shared" si="1"/>
        <v>81</v>
      </c>
    </row>
    <row r="6" spans="1:16" ht="18" customHeight="1" x14ac:dyDescent="0.25">
      <c r="A6" s="73">
        <v>3</v>
      </c>
      <c r="B6" s="105">
        <v>1317592</v>
      </c>
      <c r="C6" s="116" t="s">
        <v>160</v>
      </c>
      <c r="D6" s="29">
        <v>2</v>
      </c>
      <c r="E6" s="55" t="s">
        <v>77</v>
      </c>
      <c r="F6" s="40" t="s">
        <v>246</v>
      </c>
      <c r="G6" s="50">
        <f>Poster!AS6</f>
        <v>4.1429924242424239</v>
      </c>
      <c r="H6" s="45">
        <v>9</v>
      </c>
      <c r="I6" s="45">
        <f>MidTermPresentation!J6/2</f>
        <v>8</v>
      </c>
      <c r="J6" s="45">
        <f>(14/15)*10</f>
        <v>9.3333333333333339</v>
      </c>
      <c r="K6" s="45">
        <v>10</v>
      </c>
      <c r="L6" s="45">
        <f>CodeDemo!H6</f>
        <v>7.5</v>
      </c>
      <c r="M6" s="45"/>
      <c r="N6" s="45">
        <f t="shared" si="0"/>
        <v>29.25</v>
      </c>
      <c r="O6" s="51">
        <f t="shared" si="1"/>
        <v>77</v>
      </c>
    </row>
    <row r="7" spans="1:16" x14ac:dyDescent="0.25">
      <c r="A7" s="73">
        <v>4</v>
      </c>
      <c r="B7" s="105">
        <v>1207273</v>
      </c>
      <c r="C7" s="116" t="s">
        <v>161</v>
      </c>
      <c r="D7" s="29">
        <v>2</v>
      </c>
      <c r="E7" s="55" t="s">
        <v>77</v>
      </c>
      <c r="F7" s="40" t="s">
        <v>247</v>
      </c>
      <c r="G7" s="50">
        <f>Poster!AS7</f>
        <v>4.1429924242424239</v>
      </c>
      <c r="H7" s="45">
        <v>9</v>
      </c>
      <c r="I7" s="45">
        <f>MidTermPresentation!J7/2</f>
        <v>8</v>
      </c>
      <c r="J7" s="45">
        <f>(14/15)*10</f>
        <v>9.3333333333333339</v>
      </c>
      <c r="K7" s="45">
        <v>10</v>
      </c>
      <c r="L7" s="45">
        <f>CodeDemo!H7</f>
        <v>5</v>
      </c>
      <c r="M7" s="45"/>
      <c r="N7" s="45">
        <f t="shared" si="0"/>
        <v>29.25</v>
      </c>
      <c r="O7" s="51">
        <f t="shared" si="1"/>
        <v>75</v>
      </c>
    </row>
    <row r="8" spans="1:16" ht="15" customHeight="1" x14ac:dyDescent="0.25">
      <c r="A8" s="73">
        <v>5</v>
      </c>
      <c r="B8" s="105">
        <v>1316630</v>
      </c>
      <c r="C8" s="116" t="s">
        <v>162</v>
      </c>
      <c r="D8" s="29">
        <v>3</v>
      </c>
      <c r="E8" s="55" t="s">
        <v>195</v>
      </c>
      <c r="F8" s="40" t="s">
        <v>248</v>
      </c>
      <c r="G8" s="50">
        <f>Poster!AS8</f>
        <v>4.5138888888888893</v>
      </c>
      <c r="H8" s="45">
        <v>10</v>
      </c>
      <c r="I8" s="45">
        <f>MidTermPresentation!J8/2</f>
        <v>9.5</v>
      </c>
      <c r="J8" s="122">
        <f>(15/15)*10</f>
        <v>10</v>
      </c>
      <c r="K8" s="45">
        <v>10</v>
      </c>
      <c r="L8" s="45">
        <f>CodeDemo!H8</f>
        <v>5.5</v>
      </c>
      <c r="M8" s="45"/>
      <c r="N8" s="45">
        <f t="shared" si="0"/>
        <v>29.25</v>
      </c>
      <c r="O8" s="51">
        <f t="shared" si="1"/>
        <v>79</v>
      </c>
    </row>
    <row r="9" spans="1:16" ht="15" customHeight="1" x14ac:dyDescent="0.25">
      <c r="A9" s="73">
        <v>6</v>
      </c>
      <c r="B9" s="105">
        <v>1316689</v>
      </c>
      <c r="C9" s="116" t="s">
        <v>163</v>
      </c>
      <c r="D9" s="29">
        <v>3</v>
      </c>
      <c r="E9" s="55" t="s">
        <v>195</v>
      </c>
      <c r="F9" s="40" t="s">
        <v>249</v>
      </c>
      <c r="G9" s="50">
        <f>Poster!AS9</f>
        <v>4.5138888888888893</v>
      </c>
      <c r="H9" s="45">
        <v>10</v>
      </c>
      <c r="I9" s="45">
        <f>MidTermPresentation!J9/2</f>
        <v>9.5</v>
      </c>
      <c r="J9" s="122">
        <f>(15/15)*10</f>
        <v>10</v>
      </c>
      <c r="K9" s="45">
        <v>10</v>
      </c>
      <c r="L9" s="45">
        <f>CodeDemo!H9</f>
        <v>8</v>
      </c>
      <c r="M9" s="45"/>
      <c r="N9" s="45">
        <f t="shared" si="0"/>
        <v>29.25</v>
      </c>
      <c r="O9" s="51">
        <f t="shared" si="1"/>
        <v>81</v>
      </c>
    </row>
    <row r="10" spans="1:16" x14ac:dyDescent="0.25">
      <c r="A10" s="73">
        <v>7</v>
      </c>
      <c r="B10" s="105">
        <v>1317208</v>
      </c>
      <c r="C10" s="85" t="s">
        <v>210</v>
      </c>
      <c r="D10" s="29">
        <v>4</v>
      </c>
      <c r="E10" s="55" t="s">
        <v>195</v>
      </c>
      <c r="F10" s="40" t="s">
        <v>250</v>
      </c>
      <c r="G10" s="50">
        <f>Poster!AS10</f>
        <v>4.3176328502415462</v>
      </c>
      <c r="H10" s="93">
        <v>10</v>
      </c>
      <c r="I10" s="45">
        <f>MidTermPresentation!J10/2</f>
        <v>8.75</v>
      </c>
      <c r="J10" s="122">
        <f>(13/15)*10</f>
        <v>8.6666666666666679</v>
      </c>
      <c r="K10" s="45">
        <v>10</v>
      </c>
      <c r="L10" s="45">
        <f>CodeDemo!H10</f>
        <v>5.5</v>
      </c>
      <c r="M10" s="45"/>
      <c r="N10" s="45">
        <f t="shared" si="0"/>
        <v>29.25</v>
      </c>
      <c r="O10" s="51">
        <f t="shared" si="1"/>
        <v>76</v>
      </c>
    </row>
    <row r="11" spans="1:16" x14ac:dyDescent="0.25">
      <c r="A11" s="73">
        <v>8</v>
      </c>
      <c r="B11" s="105">
        <v>1318745</v>
      </c>
      <c r="C11" s="116" t="s">
        <v>164</v>
      </c>
      <c r="D11" s="29">
        <v>4</v>
      </c>
      <c r="E11" s="55" t="s">
        <v>195</v>
      </c>
      <c r="F11" s="40" t="s">
        <v>251</v>
      </c>
      <c r="G11" s="50">
        <f>Poster!AS11</f>
        <v>4.3176328502415462</v>
      </c>
      <c r="H11" s="93">
        <v>10</v>
      </c>
      <c r="I11" s="45">
        <f>MidTermPresentation!J11/2</f>
        <v>8.75</v>
      </c>
      <c r="J11" s="122">
        <f>(13/15)*10</f>
        <v>8.6666666666666679</v>
      </c>
      <c r="K11" s="45">
        <v>10</v>
      </c>
      <c r="L11" s="45">
        <f>CodeDemo!H11</f>
        <v>8</v>
      </c>
      <c r="M11" s="45"/>
      <c r="N11" s="45">
        <f t="shared" si="0"/>
        <v>29.25</v>
      </c>
      <c r="O11" s="51">
        <f t="shared" si="1"/>
        <v>79</v>
      </c>
      <c r="P11" s="39"/>
    </row>
    <row r="12" spans="1:16" x14ac:dyDescent="0.25">
      <c r="A12" s="73">
        <v>9</v>
      </c>
      <c r="B12" s="105">
        <v>1317972</v>
      </c>
      <c r="C12" s="85" t="s">
        <v>211</v>
      </c>
      <c r="D12" s="29">
        <v>5</v>
      </c>
      <c r="E12" s="55" t="s">
        <v>76</v>
      </c>
      <c r="F12" s="40" t="s">
        <v>252</v>
      </c>
      <c r="G12" s="50">
        <f>Poster!AS12-1</f>
        <v>3.4221014492753623</v>
      </c>
      <c r="H12" s="45">
        <v>10</v>
      </c>
      <c r="I12" s="45">
        <f>MidTermPresentation!J12/2</f>
        <v>8.875</v>
      </c>
      <c r="J12" s="45">
        <f t="shared" ref="J12:J19" si="2">(15/15)*10</f>
        <v>10</v>
      </c>
      <c r="K12" s="45">
        <v>10</v>
      </c>
      <c r="L12" s="45">
        <f>CodeDemo!H12</f>
        <v>9</v>
      </c>
      <c r="M12" s="45"/>
      <c r="N12" s="45">
        <f>(17.5/20)*30</f>
        <v>26.25</v>
      </c>
      <c r="O12" s="51">
        <f t="shared" si="1"/>
        <v>78</v>
      </c>
      <c r="P12" s="39"/>
    </row>
    <row r="13" spans="1:16" x14ac:dyDescent="0.25">
      <c r="A13" s="73">
        <v>10</v>
      </c>
      <c r="B13" s="105">
        <v>1323204</v>
      </c>
      <c r="C13" s="116" t="s">
        <v>165</v>
      </c>
      <c r="D13" s="38">
        <v>5</v>
      </c>
      <c r="E13" s="55" t="s">
        <v>76</v>
      </c>
      <c r="F13" s="40" t="s">
        <v>253</v>
      </c>
      <c r="G13" s="50">
        <f>Poster!AS13-1</f>
        <v>3.4221014492753623</v>
      </c>
      <c r="H13" s="45">
        <v>10</v>
      </c>
      <c r="I13" s="45">
        <f>MidTermPresentation!J13/2</f>
        <v>8.875</v>
      </c>
      <c r="J13" s="45">
        <f t="shared" si="2"/>
        <v>10</v>
      </c>
      <c r="K13" s="45">
        <v>10</v>
      </c>
      <c r="L13" s="45">
        <f>CodeDemo!H13</f>
        <v>9</v>
      </c>
      <c r="M13" s="45"/>
      <c r="N13" s="45">
        <f>(17.5/20)*30</f>
        <v>26.25</v>
      </c>
      <c r="O13" s="51">
        <f t="shared" si="1"/>
        <v>78</v>
      </c>
      <c r="P13" s="39"/>
    </row>
    <row r="14" spans="1:16" ht="18.75" customHeight="1" x14ac:dyDescent="0.25">
      <c r="A14" s="73">
        <v>11</v>
      </c>
      <c r="B14" s="105">
        <v>1208467</v>
      </c>
      <c r="C14" s="116" t="s">
        <v>166</v>
      </c>
      <c r="D14" s="38">
        <v>6</v>
      </c>
      <c r="E14" s="55" t="s">
        <v>196</v>
      </c>
      <c r="F14" s="40" t="s">
        <v>254</v>
      </c>
      <c r="G14" s="50">
        <f>Poster!AS14</f>
        <v>4.6354166666666661</v>
      </c>
      <c r="H14" s="45">
        <v>10</v>
      </c>
      <c r="I14" s="45">
        <f>MidTermPresentation!J14/2</f>
        <v>8.125</v>
      </c>
      <c r="J14" s="45">
        <f t="shared" si="2"/>
        <v>10</v>
      </c>
      <c r="K14" s="45">
        <v>10</v>
      </c>
      <c r="L14" s="45">
        <f>CodeDemo!H14</f>
        <v>9</v>
      </c>
      <c r="M14" s="45"/>
      <c r="N14" s="45">
        <f>(17/20)*30</f>
        <v>25.5</v>
      </c>
      <c r="O14" s="51">
        <f t="shared" si="1"/>
        <v>77</v>
      </c>
      <c r="P14" s="39"/>
    </row>
    <row r="15" spans="1:16" x14ac:dyDescent="0.25">
      <c r="A15" s="73">
        <v>12</v>
      </c>
      <c r="B15" s="105">
        <v>1316353</v>
      </c>
      <c r="C15" s="116" t="s">
        <v>167</v>
      </c>
      <c r="D15" s="38">
        <v>6</v>
      </c>
      <c r="E15" s="55" t="s">
        <v>196</v>
      </c>
      <c r="F15" s="40" t="s">
        <v>255</v>
      </c>
      <c r="G15" s="50">
        <f>Poster!AS15</f>
        <v>4.6354166666666661</v>
      </c>
      <c r="H15" s="45">
        <v>10</v>
      </c>
      <c r="I15" s="45">
        <f>MidTermPresentation!J15/2</f>
        <v>8.125</v>
      </c>
      <c r="J15" s="45">
        <f t="shared" si="2"/>
        <v>10</v>
      </c>
      <c r="K15" s="45">
        <v>10</v>
      </c>
      <c r="L15" s="45">
        <f>CodeDemo!H15</f>
        <v>9</v>
      </c>
      <c r="M15" s="45"/>
      <c r="N15" s="45">
        <f>(17/20)*30</f>
        <v>25.5</v>
      </c>
      <c r="O15" s="51">
        <f t="shared" si="1"/>
        <v>77</v>
      </c>
    </row>
    <row r="16" spans="1:16" s="39" customFormat="1" x14ac:dyDescent="0.25">
      <c r="A16" s="73">
        <v>13</v>
      </c>
      <c r="B16" s="105">
        <v>1317381</v>
      </c>
      <c r="C16" s="116" t="s">
        <v>168</v>
      </c>
      <c r="D16" s="38">
        <v>7</v>
      </c>
      <c r="E16" s="55" t="s">
        <v>196</v>
      </c>
      <c r="F16" s="40"/>
      <c r="G16" s="50">
        <f>Poster!AS16</f>
        <v>4.1898148148148149</v>
      </c>
      <c r="H16" s="45">
        <v>10</v>
      </c>
      <c r="I16" s="45">
        <f>MidTermPresentation!J16/2</f>
        <v>7.5</v>
      </c>
      <c r="J16" s="45">
        <f t="shared" si="2"/>
        <v>10</v>
      </c>
      <c r="K16" s="45">
        <v>10</v>
      </c>
      <c r="L16" s="45">
        <f>CodeDemo!H16</f>
        <v>5.5</v>
      </c>
      <c r="M16" s="45"/>
      <c r="N16" s="45">
        <f>(16.5/20)*30</f>
        <v>24.75</v>
      </c>
      <c r="O16" s="51">
        <f t="shared" si="1"/>
        <v>72</v>
      </c>
    </row>
    <row r="17" spans="1:15" s="39" customFormat="1" x14ac:dyDescent="0.25">
      <c r="A17" s="73">
        <v>14</v>
      </c>
      <c r="B17" s="105">
        <v>1317703</v>
      </c>
      <c r="C17" s="116" t="s">
        <v>169</v>
      </c>
      <c r="D17" s="38">
        <v>7</v>
      </c>
      <c r="E17" s="55" t="s">
        <v>196</v>
      </c>
      <c r="F17" s="40" t="s">
        <v>256</v>
      </c>
      <c r="G17" s="50">
        <f>Poster!AS17</f>
        <v>4.1898148148148149</v>
      </c>
      <c r="H17" s="45">
        <v>10</v>
      </c>
      <c r="I17" s="45">
        <f>MidTermPresentation!J17/2</f>
        <v>7.5</v>
      </c>
      <c r="J17" s="45">
        <f t="shared" si="2"/>
        <v>10</v>
      </c>
      <c r="K17" s="45">
        <v>10</v>
      </c>
      <c r="L17" s="45">
        <f>CodeDemo!H17</f>
        <v>8</v>
      </c>
      <c r="M17" s="45"/>
      <c r="N17" s="45">
        <f>(16.5/20)*30</f>
        <v>24.75</v>
      </c>
      <c r="O17" s="51">
        <f t="shared" si="1"/>
        <v>74</v>
      </c>
    </row>
    <row r="18" spans="1:15" s="39" customFormat="1" x14ac:dyDescent="0.25">
      <c r="A18" s="73">
        <v>15</v>
      </c>
      <c r="B18" s="105">
        <v>1318277</v>
      </c>
      <c r="C18" s="85" t="s">
        <v>212</v>
      </c>
      <c r="D18" s="38">
        <v>8</v>
      </c>
      <c r="E18" s="55" t="s">
        <v>93</v>
      </c>
      <c r="F18" s="40" t="s">
        <v>257</v>
      </c>
      <c r="G18" s="50">
        <f>Poster!AS18</f>
        <v>4.2587719298245617</v>
      </c>
      <c r="H18" s="45">
        <v>10</v>
      </c>
      <c r="I18" s="45">
        <f>MidTermPresentation!J18/2</f>
        <v>9.875</v>
      </c>
      <c r="J18" s="45">
        <f t="shared" si="2"/>
        <v>10</v>
      </c>
      <c r="K18" s="45">
        <v>10</v>
      </c>
      <c r="L18" s="45">
        <f>CodeDemo!H18</f>
        <v>7.5</v>
      </c>
      <c r="M18" s="45"/>
      <c r="N18" s="45">
        <f>(19/20)*30</f>
        <v>28.5</v>
      </c>
      <c r="O18" s="51">
        <f t="shared" si="1"/>
        <v>80</v>
      </c>
    </row>
    <row r="19" spans="1:15" s="39" customFormat="1" x14ac:dyDescent="0.25">
      <c r="A19" s="73">
        <v>16</v>
      </c>
      <c r="B19" s="105">
        <v>1318278</v>
      </c>
      <c r="C19" s="85" t="s">
        <v>213</v>
      </c>
      <c r="D19" s="38">
        <v>8</v>
      </c>
      <c r="E19" s="55" t="s">
        <v>93</v>
      </c>
      <c r="F19" s="40" t="s">
        <v>258</v>
      </c>
      <c r="G19" s="50">
        <f>Poster!AS19</f>
        <v>4.2587719298245617</v>
      </c>
      <c r="H19" s="45">
        <v>10</v>
      </c>
      <c r="I19" s="45">
        <f>MidTermPresentation!J19/2</f>
        <v>9.875</v>
      </c>
      <c r="J19" s="45">
        <f t="shared" si="2"/>
        <v>10</v>
      </c>
      <c r="K19" s="45">
        <v>10</v>
      </c>
      <c r="L19" s="45">
        <f>CodeDemo!H19</f>
        <v>7.5</v>
      </c>
      <c r="M19" s="45"/>
      <c r="N19" s="45">
        <f>(19/20)*30</f>
        <v>28.5</v>
      </c>
      <c r="O19" s="51">
        <f t="shared" si="1"/>
        <v>80</v>
      </c>
    </row>
    <row r="20" spans="1:15" s="39" customFormat="1" x14ac:dyDescent="0.25">
      <c r="A20" s="73">
        <v>17</v>
      </c>
      <c r="B20" s="105">
        <v>1318102</v>
      </c>
      <c r="C20" s="116" t="s">
        <v>170</v>
      </c>
      <c r="D20" s="38">
        <v>9</v>
      </c>
      <c r="E20" s="55" t="s">
        <v>94</v>
      </c>
      <c r="F20" s="40" t="s">
        <v>259</v>
      </c>
      <c r="G20" s="50">
        <f>Poster!AS20-1</f>
        <v>3.713541666666667</v>
      </c>
      <c r="H20" s="45">
        <v>10</v>
      </c>
      <c r="I20" s="45">
        <f>MidTermPresentation!J20/2</f>
        <v>8.125</v>
      </c>
      <c r="J20" s="122">
        <f>(13/15)*10</f>
        <v>8.6666666666666679</v>
      </c>
      <c r="K20" s="93">
        <v>9</v>
      </c>
      <c r="L20" s="45">
        <f>CodeDemo!H20</f>
        <v>8</v>
      </c>
      <c r="M20" s="45"/>
      <c r="N20" s="45">
        <f>(16.5/20)*30</f>
        <v>24.75</v>
      </c>
      <c r="O20" s="51">
        <f t="shared" si="1"/>
        <v>72</v>
      </c>
    </row>
    <row r="21" spans="1:15" s="39" customFormat="1" x14ac:dyDescent="0.25">
      <c r="A21" s="73">
        <v>18</v>
      </c>
      <c r="B21" s="105">
        <v>1315379</v>
      </c>
      <c r="C21" s="116" t="s">
        <v>171</v>
      </c>
      <c r="D21" s="38">
        <v>9</v>
      </c>
      <c r="E21" s="55" t="s">
        <v>94</v>
      </c>
      <c r="F21" s="40" t="s">
        <v>260</v>
      </c>
      <c r="G21" s="50">
        <f>Poster!AS21-1</f>
        <v>3.713541666666667</v>
      </c>
      <c r="H21" s="45">
        <v>10</v>
      </c>
      <c r="I21" s="45">
        <f>MidTermPresentation!J21/2</f>
        <v>8.125</v>
      </c>
      <c r="J21" s="122">
        <f>(13/15)*10</f>
        <v>8.6666666666666679</v>
      </c>
      <c r="K21" s="93">
        <v>9</v>
      </c>
      <c r="L21" s="45">
        <f>CodeDemo!H21</f>
        <v>8</v>
      </c>
      <c r="M21" s="45"/>
      <c r="N21" s="45">
        <f>(16.5/20)*30</f>
        <v>24.75</v>
      </c>
      <c r="O21" s="51">
        <f t="shared" si="1"/>
        <v>72</v>
      </c>
    </row>
    <row r="22" spans="1:15" s="39" customFormat="1" x14ac:dyDescent="0.25">
      <c r="A22" s="73">
        <v>19</v>
      </c>
      <c r="B22" s="105">
        <v>1208976</v>
      </c>
      <c r="C22" s="85" t="s">
        <v>214</v>
      </c>
      <c r="D22" s="28">
        <v>10</v>
      </c>
      <c r="E22" s="55" t="s">
        <v>94</v>
      </c>
      <c r="F22" s="40" t="s">
        <v>261</v>
      </c>
      <c r="G22" s="50">
        <f>Poster!AS22</f>
        <v>4.3210784313725492</v>
      </c>
      <c r="H22" s="45">
        <v>10</v>
      </c>
      <c r="I22" s="45">
        <f>MidTermPresentation!J22/2</f>
        <v>5.625</v>
      </c>
      <c r="J22" s="122">
        <f>(12/15)*10</f>
        <v>8</v>
      </c>
      <c r="K22" s="45">
        <v>9</v>
      </c>
      <c r="L22" s="45" t="e">
        <f>CodeDemo!H22</f>
        <v>#DIV/0!</v>
      </c>
      <c r="M22" s="45"/>
      <c r="N22" s="45" t="e">
        <f>(FinalPresentation!I22/20)*30</f>
        <v>#DIV/0!</v>
      </c>
      <c r="O22" s="51" t="e">
        <f t="shared" si="1"/>
        <v>#DIV/0!</v>
      </c>
    </row>
    <row r="23" spans="1:15" s="39" customFormat="1" x14ac:dyDescent="0.25">
      <c r="A23" s="73">
        <v>20</v>
      </c>
      <c r="B23" s="105">
        <v>1407453</v>
      </c>
      <c r="C23" s="85" t="s">
        <v>234</v>
      </c>
      <c r="D23" s="38">
        <v>10</v>
      </c>
      <c r="E23" s="55" t="s">
        <v>94</v>
      </c>
      <c r="F23" s="40" t="s">
        <v>262</v>
      </c>
      <c r="G23" s="50">
        <f>Poster!AS23</f>
        <v>4.3210784313725492</v>
      </c>
      <c r="H23" s="45">
        <v>10</v>
      </c>
      <c r="I23" s="45">
        <f>MidTermPresentation!J23/2</f>
        <v>5.625</v>
      </c>
      <c r="J23" s="122">
        <f>(12/15)*10</f>
        <v>8</v>
      </c>
      <c r="K23" s="45">
        <v>9</v>
      </c>
      <c r="L23" s="45" t="e">
        <f>CodeDemo!H23</f>
        <v>#DIV/0!</v>
      </c>
      <c r="M23" s="45"/>
      <c r="N23" s="45" t="e">
        <f>(FinalPresentation!I23/20)*30</f>
        <v>#DIV/0!</v>
      </c>
      <c r="O23" s="51" t="e">
        <f t="shared" si="1"/>
        <v>#DIV/0!</v>
      </c>
    </row>
    <row r="24" spans="1:15" s="39" customFormat="1" x14ac:dyDescent="0.25">
      <c r="A24" s="73">
        <v>21</v>
      </c>
      <c r="B24" s="105">
        <v>1207571</v>
      </c>
      <c r="C24" s="116" t="s">
        <v>172</v>
      </c>
      <c r="D24" s="38">
        <v>11</v>
      </c>
      <c r="E24" s="55" t="s">
        <v>75</v>
      </c>
      <c r="F24" s="40" t="s">
        <v>263</v>
      </c>
      <c r="G24" s="50">
        <f>Poster!AS24-1</f>
        <v>3.1644736842105257</v>
      </c>
      <c r="H24" s="93">
        <v>9</v>
      </c>
      <c r="I24" s="45">
        <f>MidTermPresentation!J24/2</f>
        <v>7.125</v>
      </c>
      <c r="J24" s="45">
        <f>(11/15)*10</f>
        <v>7.333333333333333</v>
      </c>
      <c r="K24" s="45">
        <v>8</v>
      </c>
      <c r="L24" s="45">
        <f>CodeDemo!H24</f>
        <v>8</v>
      </c>
      <c r="M24" s="45"/>
      <c r="N24" s="45">
        <f>(19/20)*30</f>
        <v>28.5</v>
      </c>
      <c r="O24" s="51">
        <f t="shared" si="1"/>
        <v>71</v>
      </c>
    </row>
    <row r="25" spans="1:15" s="39" customFormat="1" x14ac:dyDescent="0.25">
      <c r="A25" s="73">
        <v>22</v>
      </c>
      <c r="B25" s="105">
        <v>1320993</v>
      </c>
      <c r="C25" s="85" t="s">
        <v>235</v>
      </c>
      <c r="D25" s="38">
        <v>11</v>
      </c>
      <c r="E25" s="55" t="s">
        <v>75</v>
      </c>
      <c r="F25" s="40" t="s">
        <v>264</v>
      </c>
      <c r="G25" s="50">
        <f>Poster!AS25-1</f>
        <v>3.1644736842105257</v>
      </c>
      <c r="H25" s="93">
        <v>9</v>
      </c>
      <c r="I25" s="45">
        <f>MidTermPresentation!J25/2</f>
        <v>7.125</v>
      </c>
      <c r="J25" s="45">
        <f>(11/15)*10</f>
        <v>7.333333333333333</v>
      </c>
      <c r="K25" s="45">
        <v>8</v>
      </c>
      <c r="L25" s="45">
        <f>CodeDemo!H25</f>
        <v>5</v>
      </c>
      <c r="M25" s="45"/>
      <c r="N25" s="45">
        <f>(19/20)*30</f>
        <v>28.5</v>
      </c>
      <c r="O25" s="51">
        <f t="shared" si="1"/>
        <v>68</v>
      </c>
    </row>
    <row r="26" spans="1:15" s="39" customFormat="1" x14ac:dyDescent="0.25">
      <c r="A26" s="73">
        <v>23</v>
      </c>
      <c r="B26" s="105">
        <v>1316488</v>
      </c>
      <c r="C26" s="116" t="s">
        <v>174</v>
      </c>
      <c r="D26" s="38">
        <v>12</v>
      </c>
      <c r="E26" s="55" t="s">
        <v>75</v>
      </c>
      <c r="F26" s="40" t="s">
        <v>265</v>
      </c>
      <c r="G26" s="50">
        <f>Poster!AS26</f>
        <v>4.2708333333333339</v>
      </c>
      <c r="H26" s="45">
        <v>9</v>
      </c>
      <c r="I26" s="45">
        <f>MidTermPresentation!J26/2</f>
        <v>9.625</v>
      </c>
      <c r="J26" s="45">
        <f>(14/15)*10</f>
        <v>9.3333333333333339</v>
      </c>
      <c r="K26" s="45">
        <v>9</v>
      </c>
      <c r="L26" s="45">
        <f>CodeDemo!H26</f>
        <v>8</v>
      </c>
      <c r="M26" s="45"/>
      <c r="N26" s="45">
        <f>(19/20)*30</f>
        <v>28.5</v>
      </c>
      <c r="O26" s="51">
        <f t="shared" si="1"/>
        <v>78</v>
      </c>
    </row>
    <row r="27" spans="1:15" s="39" customFormat="1" x14ac:dyDescent="0.25">
      <c r="A27" s="73">
        <v>24</v>
      </c>
      <c r="B27" s="105">
        <v>1316029</v>
      </c>
      <c r="C27" s="116" t="s">
        <v>175</v>
      </c>
      <c r="D27" s="38">
        <v>12</v>
      </c>
      <c r="E27" s="55" t="s">
        <v>75</v>
      </c>
      <c r="F27" s="40" t="s">
        <v>266</v>
      </c>
      <c r="G27" s="50">
        <f>Poster!AS27</f>
        <v>4.2708333333333339</v>
      </c>
      <c r="H27" s="45">
        <v>9</v>
      </c>
      <c r="I27" s="45">
        <f>MidTermPresentation!J27/2</f>
        <v>9.625</v>
      </c>
      <c r="J27" s="45">
        <f>(14/15)*10</f>
        <v>9.3333333333333339</v>
      </c>
      <c r="K27" s="45">
        <v>9</v>
      </c>
      <c r="L27" s="45">
        <f>CodeDemo!H27</f>
        <v>5.5</v>
      </c>
      <c r="M27" s="45"/>
      <c r="N27" s="45">
        <f>(19/20)*30</f>
        <v>28.5</v>
      </c>
      <c r="O27" s="51">
        <f t="shared" si="1"/>
        <v>75</v>
      </c>
    </row>
    <row r="28" spans="1:15" s="39" customFormat="1" x14ac:dyDescent="0.25">
      <c r="A28" s="73">
        <v>25</v>
      </c>
      <c r="B28" s="105">
        <v>1319013</v>
      </c>
      <c r="C28" s="116" t="s">
        <v>176</v>
      </c>
      <c r="D28" s="38">
        <v>13</v>
      </c>
      <c r="E28" s="55" t="s">
        <v>197</v>
      </c>
      <c r="F28" s="40" t="s">
        <v>267</v>
      </c>
      <c r="G28" s="50">
        <f>Poster!AS28</f>
        <v>4.2559523809523805</v>
      </c>
      <c r="H28" s="93">
        <v>10</v>
      </c>
      <c r="I28" s="45">
        <f>MidTermPresentation!J28/2</f>
        <v>9.25</v>
      </c>
      <c r="J28" s="45">
        <f t="shared" ref="J28:J29" si="3">(15/15)*10</f>
        <v>10</v>
      </c>
      <c r="K28" s="45">
        <v>10</v>
      </c>
      <c r="L28" s="45">
        <f>CodeDemo!H28</f>
        <v>7</v>
      </c>
      <c r="M28" s="45">
        <f>(20/20)*15</f>
        <v>15</v>
      </c>
      <c r="N28" s="45">
        <f>(18.5/20)*30</f>
        <v>27.75</v>
      </c>
      <c r="O28" s="51">
        <f t="shared" si="1"/>
        <v>93</v>
      </c>
    </row>
    <row r="29" spans="1:15" s="39" customFormat="1" x14ac:dyDescent="0.25">
      <c r="A29" s="73">
        <v>26</v>
      </c>
      <c r="B29" s="105">
        <v>1316312</v>
      </c>
      <c r="C29" s="116" t="s">
        <v>177</v>
      </c>
      <c r="D29" s="38">
        <v>13</v>
      </c>
      <c r="E29" s="55" t="s">
        <v>197</v>
      </c>
      <c r="F29" s="40" t="s">
        <v>266</v>
      </c>
      <c r="G29" s="50">
        <f>Poster!AS29</f>
        <v>4.2559523809523805</v>
      </c>
      <c r="H29" s="93">
        <v>10</v>
      </c>
      <c r="I29" s="45">
        <f>MidTermPresentation!J29/2</f>
        <v>9.25</v>
      </c>
      <c r="J29" s="45">
        <f t="shared" si="3"/>
        <v>10</v>
      </c>
      <c r="K29" s="45">
        <v>10</v>
      </c>
      <c r="L29" s="45">
        <f>CodeDemo!H29</f>
        <v>8</v>
      </c>
      <c r="M29" s="45">
        <f>(20/20)*15</f>
        <v>15</v>
      </c>
      <c r="N29" s="45">
        <f>(18.5/20)*30</f>
        <v>27.75</v>
      </c>
      <c r="O29" s="51">
        <f t="shared" si="1"/>
        <v>94</v>
      </c>
    </row>
    <row r="30" spans="1:15" s="39" customFormat="1" x14ac:dyDescent="0.25">
      <c r="A30" s="73">
        <v>27</v>
      </c>
      <c r="B30" s="105">
        <v>1209285</v>
      </c>
      <c r="C30" s="116" t="s">
        <v>178</v>
      </c>
      <c r="D30" s="38">
        <v>14</v>
      </c>
      <c r="E30" s="55" t="s">
        <v>197</v>
      </c>
      <c r="F30" s="40" t="s">
        <v>268</v>
      </c>
      <c r="G30" s="50">
        <f>Poster!AS30</f>
        <v>3.7883771929824563</v>
      </c>
      <c r="H30" s="93">
        <v>6.5</v>
      </c>
      <c r="I30" s="45">
        <f>MidTermPresentation!J30/2</f>
        <v>3.25</v>
      </c>
      <c r="J30" s="45">
        <f>(9.5/15)*10</f>
        <v>6.333333333333333</v>
      </c>
      <c r="K30" s="45">
        <v>7</v>
      </c>
      <c r="L30" s="45" t="e">
        <f>CodeDemo!H30</f>
        <v>#DIV/0!</v>
      </c>
      <c r="M30" s="45"/>
      <c r="N30" s="45" t="e">
        <f>(FinalPresentation!I30/20)*30</f>
        <v>#DIV/0!</v>
      </c>
      <c r="O30" s="51" t="e">
        <f t="shared" si="1"/>
        <v>#DIV/0!</v>
      </c>
    </row>
    <row r="31" spans="1:15" s="39" customFormat="1" x14ac:dyDescent="0.25">
      <c r="A31" s="73">
        <v>28</v>
      </c>
      <c r="B31" s="105">
        <v>1316843</v>
      </c>
      <c r="C31" s="116" t="s">
        <v>179</v>
      </c>
      <c r="D31" s="38">
        <v>15</v>
      </c>
      <c r="E31" s="55" t="s">
        <v>198</v>
      </c>
      <c r="F31" s="40" t="s">
        <v>269</v>
      </c>
      <c r="G31" s="50">
        <f>Poster!AS31</f>
        <v>4.5435049019607838</v>
      </c>
      <c r="H31" s="45">
        <v>8</v>
      </c>
      <c r="I31" s="45">
        <f>MidTermPresentation!J31/2</f>
        <v>9</v>
      </c>
      <c r="J31" s="45">
        <f>(12/15)*10</f>
        <v>8</v>
      </c>
      <c r="K31" s="45">
        <v>10</v>
      </c>
      <c r="L31" s="45">
        <f>CodeDemo!H31</f>
        <v>7</v>
      </c>
      <c r="M31" s="45"/>
      <c r="N31" s="45">
        <f>(18.5/20)*30</f>
        <v>27.75</v>
      </c>
      <c r="O31" s="51">
        <f t="shared" si="1"/>
        <v>74</v>
      </c>
    </row>
    <row r="32" spans="1:15" s="39" customFormat="1" x14ac:dyDescent="0.25">
      <c r="A32" s="73">
        <v>29</v>
      </c>
      <c r="B32" s="105">
        <v>1318870</v>
      </c>
      <c r="C32" s="116" t="s">
        <v>180</v>
      </c>
      <c r="D32" s="38">
        <v>15</v>
      </c>
      <c r="E32" s="55" t="s">
        <v>198</v>
      </c>
      <c r="F32" s="40" t="s">
        <v>270</v>
      </c>
      <c r="G32" s="50">
        <f>Poster!AS32</f>
        <v>4.5435049019607838</v>
      </c>
      <c r="H32" s="45">
        <v>8</v>
      </c>
      <c r="I32" s="45">
        <f>MidTermPresentation!J32/2</f>
        <v>9</v>
      </c>
      <c r="J32" s="45">
        <f>(12/15)*10</f>
        <v>8</v>
      </c>
      <c r="K32" s="45">
        <v>10</v>
      </c>
      <c r="L32" s="45">
        <f>CodeDemo!H32</f>
        <v>7</v>
      </c>
      <c r="M32" s="45"/>
      <c r="N32" s="45">
        <f>(18.5/20)*30</f>
        <v>27.75</v>
      </c>
      <c r="O32" s="51">
        <f t="shared" si="1"/>
        <v>74</v>
      </c>
    </row>
    <row r="33" spans="1:15" s="39" customFormat="1" x14ac:dyDescent="0.25">
      <c r="A33" s="73">
        <v>30</v>
      </c>
      <c r="B33" s="105">
        <v>1315139</v>
      </c>
      <c r="C33" s="116" t="s">
        <v>181</v>
      </c>
      <c r="D33" s="38">
        <v>16</v>
      </c>
      <c r="E33" s="55" t="s">
        <v>74</v>
      </c>
      <c r="F33" s="40" t="s">
        <v>271</v>
      </c>
      <c r="G33" s="50">
        <f>Poster!AS33</f>
        <v>4.6303104575163392</v>
      </c>
      <c r="H33" s="45">
        <v>10</v>
      </c>
      <c r="I33" s="45">
        <f>MidTermPresentation!J33/2</f>
        <v>9.625</v>
      </c>
      <c r="J33" s="45">
        <f t="shared" ref="J33:J36" si="4">(15/15)*10</f>
        <v>10</v>
      </c>
      <c r="K33" s="45">
        <v>10</v>
      </c>
      <c r="L33" s="45">
        <f>CodeDemo!H33</f>
        <v>7.5</v>
      </c>
      <c r="M33" s="45"/>
      <c r="N33" s="45">
        <f>(18.5/20)*30</f>
        <v>27.75</v>
      </c>
      <c r="O33" s="51">
        <f t="shared" si="1"/>
        <v>80</v>
      </c>
    </row>
    <row r="34" spans="1:15" s="39" customFormat="1" x14ac:dyDescent="0.25">
      <c r="A34" s="73">
        <v>31</v>
      </c>
      <c r="B34" s="105">
        <v>1317093</v>
      </c>
      <c r="C34" s="116" t="s">
        <v>182</v>
      </c>
      <c r="D34" s="28">
        <v>16</v>
      </c>
      <c r="E34" s="55" t="s">
        <v>74</v>
      </c>
      <c r="F34" s="40" t="s">
        <v>272</v>
      </c>
      <c r="G34" s="50">
        <f>Poster!AS34</f>
        <v>4.6303104575163392</v>
      </c>
      <c r="H34" s="45">
        <v>10</v>
      </c>
      <c r="I34" s="45">
        <f>MidTermPresentation!J34/2</f>
        <v>9.625</v>
      </c>
      <c r="J34" s="45">
        <f t="shared" si="4"/>
        <v>10</v>
      </c>
      <c r="K34" s="45">
        <v>10</v>
      </c>
      <c r="L34" s="45">
        <f>CodeDemo!H34</f>
        <v>9.5</v>
      </c>
      <c r="M34" s="45"/>
      <c r="N34" s="45">
        <f>(18.5/20)*30</f>
        <v>27.75</v>
      </c>
      <c r="O34" s="51">
        <f t="shared" si="1"/>
        <v>82</v>
      </c>
    </row>
    <row r="35" spans="1:15" s="39" customFormat="1" x14ac:dyDescent="0.25">
      <c r="A35" s="73">
        <v>32</v>
      </c>
      <c r="B35" s="105">
        <v>1317151</v>
      </c>
      <c r="C35" s="116" t="s">
        <v>183</v>
      </c>
      <c r="D35" s="38">
        <v>17</v>
      </c>
      <c r="E35" s="55" t="s">
        <v>74</v>
      </c>
      <c r="F35" s="40" t="s">
        <v>273</v>
      </c>
      <c r="G35" s="50">
        <f>Poster!AS35</f>
        <v>4.4186507936507944</v>
      </c>
      <c r="H35" s="45">
        <v>10</v>
      </c>
      <c r="I35" s="45">
        <f>MidTermPresentation!J35/2</f>
        <v>9.75</v>
      </c>
      <c r="J35" s="45">
        <f t="shared" si="4"/>
        <v>10</v>
      </c>
      <c r="K35" s="45">
        <v>10</v>
      </c>
      <c r="L35" s="45">
        <f>CodeDemo!H35</f>
        <v>10</v>
      </c>
      <c r="M35" s="45"/>
      <c r="N35" s="45">
        <f>(19/20)*30</f>
        <v>28.5</v>
      </c>
      <c r="O35" s="51">
        <f t="shared" si="1"/>
        <v>83</v>
      </c>
    </row>
    <row r="36" spans="1:15" s="39" customFormat="1" x14ac:dyDescent="0.25">
      <c r="A36" s="73">
        <v>33</v>
      </c>
      <c r="B36" s="105">
        <v>1319425</v>
      </c>
      <c r="C36" s="116" t="s">
        <v>184</v>
      </c>
      <c r="D36" s="38">
        <v>17</v>
      </c>
      <c r="E36" s="55" t="s">
        <v>74</v>
      </c>
      <c r="F36" s="40" t="s">
        <v>274</v>
      </c>
      <c r="G36" s="50">
        <f>Poster!AS36</f>
        <v>4.4186507936507944</v>
      </c>
      <c r="H36" s="45">
        <v>10</v>
      </c>
      <c r="I36" s="45">
        <f>MidTermPresentation!J36/2</f>
        <v>9.75</v>
      </c>
      <c r="J36" s="45">
        <f t="shared" si="4"/>
        <v>10</v>
      </c>
      <c r="K36" s="45">
        <v>10</v>
      </c>
      <c r="L36" s="45">
        <f>CodeDemo!H36</f>
        <v>10</v>
      </c>
      <c r="M36" s="45"/>
      <c r="N36" s="45">
        <f>(19/20)*30</f>
        <v>28.5</v>
      </c>
      <c r="O36" s="51">
        <f t="shared" si="1"/>
        <v>83</v>
      </c>
    </row>
    <row r="37" spans="1:15" s="39" customFormat="1" x14ac:dyDescent="0.25">
      <c r="A37" s="73">
        <v>34</v>
      </c>
      <c r="B37" s="105">
        <v>1319028</v>
      </c>
      <c r="C37" s="116" t="s">
        <v>185</v>
      </c>
      <c r="D37" s="38">
        <v>18</v>
      </c>
      <c r="E37" s="55" t="s">
        <v>98</v>
      </c>
      <c r="F37" s="40" t="s">
        <v>275</v>
      </c>
      <c r="G37" s="50">
        <f>Poster!AS37</f>
        <v>4.3948412698412698</v>
      </c>
      <c r="H37" s="45">
        <v>10</v>
      </c>
      <c r="I37" s="45">
        <f>MidTermPresentation!J37/2</f>
        <v>9.5</v>
      </c>
      <c r="J37" s="45">
        <f>(14/15)*10</f>
        <v>9.3333333333333339</v>
      </c>
      <c r="K37" s="45">
        <v>10</v>
      </c>
      <c r="L37" s="45">
        <f>CodeDemo!H37</f>
        <v>6</v>
      </c>
      <c r="M37" s="45"/>
      <c r="N37" s="45">
        <f>(18/20)*30</f>
        <v>27</v>
      </c>
      <c r="O37" s="51">
        <f t="shared" si="1"/>
        <v>76</v>
      </c>
    </row>
    <row r="38" spans="1:15" s="39" customFormat="1" x14ac:dyDescent="0.25">
      <c r="A38" s="73">
        <v>35</v>
      </c>
      <c r="B38" s="105">
        <v>1317284</v>
      </c>
      <c r="C38" s="116" t="s">
        <v>186</v>
      </c>
      <c r="D38" s="38">
        <v>18</v>
      </c>
      <c r="E38" s="55" t="s">
        <v>98</v>
      </c>
      <c r="F38" s="40" t="s">
        <v>276</v>
      </c>
      <c r="G38" s="50">
        <f>Poster!AS38</f>
        <v>4.3948412698412698</v>
      </c>
      <c r="H38" s="45">
        <v>10</v>
      </c>
      <c r="I38" s="45">
        <f>MidTermPresentation!J38/2</f>
        <v>9.5</v>
      </c>
      <c r="J38" s="45">
        <f>(14/15)*10</f>
        <v>9.3333333333333339</v>
      </c>
      <c r="K38" s="45">
        <v>10</v>
      </c>
      <c r="L38" s="45">
        <f>CodeDemo!H38</f>
        <v>6</v>
      </c>
      <c r="M38" s="45"/>
      <c r="N38" s="45">
        <f>(18/20)*30</f>
        <v>27</v>
      </c>
      <c r="O38" s="51">
        <f t="shared" si="1"/>
        <v>76</v>
      </c>
    </row>
    <row r="39" spans="1:15" s="39" customFormat="1" x14ac:dyDescent="0.25">
      <c r="A39" s="73">
        <v>36</v>
      </c>
      <c r="B39" s="105">
        <v>1323791</v>
      </c>
      <c r="C39" s="116" t="s">
        <v>236</v>
      </c>
      <c r="D39" s="38">
        <v>19</v>
      </c>
      <c r="E39" s="55" t="s">
        <v>199</v>
      </c>
      <c r="F39" s="40" t="s">
        <v>277</v>
      </c>
      <c r="G39" s="50">
        <f>Poster!AS39</f>
        <v>3.90625</v>
      </c>
      <c r="H39" s="45">
        <v>6.7</v>
      </c>
      <c r="I39" s="45">
        <f>MidTermPresentation!J39/2</f>
        <v>4.75</v>
      </c>
      <c r="J39" s="45">
        <f>(12/15)*10</f>
        <v>8</v>
      </c>
      <c r="K39" s="45">
        <v>10</v>
      </c>
      <c r="L39" s="45" t="e">
        <f>CodeDemo!H39</f>
        <v>#DIV/0!</v>
      </c>
      <c r="M39" s="45"/>
      <c r="N39" s="45" t="e">
        <f>(FinalPresentation!I39/20)*30</f>
        <v>#DIV/0!</v>
      </c>
      <c r="O39" s="51" t="e">
        <f t="shared" si="1"/>
        <v>#DIV/0!</v>
      </c>
    </row>
    <row r="40" spans="1:15" s="39" customFormat="1" x14ac:dyDescent="0.25">
      <c r="A40" s="73">
        <v>37</v>
      </c>
      <c r="B40" s="105">
        <v>1323697</v>
      </c>
      <c r="C40" s="116" t="s">
        <v>188</v>
      </c>
      <c r="D40" s="38">
        <v>19</v>
      </c>
      <c r="E40" s="55" t="s">
        <v>199</v>
      </c>
      <c r="F40" s="40" t="s">
        <v>278</v>
      </c>
      <c r="G40" s="50">
        <f>Poster!AS40</f>
        <v>3.90625</v>
      </c>
      <c r="H40" s="45">
        <v>6.7</v>
      </c>
      <c r="I40" s="45">
        <f>MidTermPresentation!J40/2</f>
        <v>4.75</v>
      </c>
      <c r="J40" s="45">
        <f>(12/15)*10</f>
        <v>8</v>
      </c>
      <c r="K40" s="45">
        <v>10</v>
      </c>
      <c r="L40" s="45" t="e">
        <f>CodeDemo!H40</f>
        <v>#DIV/0!</v>
      </c>
      <c r="M40" s="45"/>
      <c r="N40" s="45" t="e">
        <f>(FinalPresentation!I40/20)*30</f>
        <v>#DIV/0!</v>
      </c>
      <c r="O40" s="51" t="e">
        <f t="shared" si="1"/>
        <v>#DIV/0!</v>
      </c>
    </row>
    <row r="41" spans="1:15" s="39" customFormat="1" x14ac:dyDescent="0.25">
      <c r="A41" s="73">
        <v>38</v>
      </c>
      <c r="B41" s="105">
        <v>1315411</v>
      </c>
      <c r="C41" s="116" t="s">
        <v>189</v>
      </c>
      <c r="D41" s="28">
        <v>20</v>
      </c>
      <c r="E41" s="55" t="s">
        <v>72</v>
      </c>
      <c r="F41" s="40" t="s">
        <v>279</v>
      </c>
      <c r="G41" s="50">
        <f>Poster!AS41</f>
        <v>4.5531798245614041</v>
      </c>
      <c r="H41" s="45">
        <v>9.5</v>
      </c>
      <c r="I41" s="45">
        <f>MidTermPresentation!J41/2</f>
        <v>8.875</v>
      </c>
      <c r="J41" s="45">
        <f>(13/15)*10</f>
        <v>8.6666666666666679</v>
      </c>
      <c r="K41" s="45">
        <v>9.5</v>
      </c>
      <c r="L41" s="45">
        <f>CodeDemo!H41</f>
        <v>6</v>
      </c>
      <c r="M41" s="45"/>
      <c r="N41" s="45">
        <f>(18/20)*30</f>
        <v>27</v>
      </c>
      <c r="O41" s="51">
        <f t="shared" si="1"/>
        <v>74</v>
      </c>
    </row>
    <row r="42" spans="1:15" s="39" customFormat="1" x14ac:dyDescent="0.25">
      <c r="A42" s="73">
        <v>39</v>
      </c>
      <c r="B42" s="105">
        <v>1317202</v>
      </c>
      <c r="C42" s="116" t="s">
        <v>190</v>
      </c>
      <c r="D42" s="38">
        <v>20</v>
      </c>
      <c r="E42" s="55" t="s">
        <v>72</v>
      </c>
      <c r="F42" s="40" t="s">
        <v>280</v>
      </c>
      <c r="G42" s="50">
        <f>Poster!AS42</f>
        <v>4.5531798245614041</v>
      </c>
      <c r="H42" s="45">
        <v>9.5</v>
      </c>
      <c r="I42" s="45">
        <f>MidTermPresentation!J42/2</f>
        <v>8.875</v>
      </c>
      <c r="J42" s="45">
        <f>(13/15)*10</f>
        <v>8.6666666666666679</v>
      </c>
      <c r="K42" s="45">
        <v>9.5</v>
      </c>
      <c r="L42" s="45">
        <f>CodeDemo!H42</f>
        <v>6</v>
      </c>
      <c r="M42" s="45"/>
      <c r="N42" s="45">
        <f>(18/20)*30</f>
        <v>27</v>
      </c>
      <c r="O42" s="51">
        <f t="shared" si="1"/>
        <v>74</v>
      </c>
    </row>
    <row r="43" spans="1:15" s="39" customFormat="1" x14ac:dyDescent="0.25">
      <c r="A43" s="73">
        <v>40</v>
      </c>
      <c r="B43" s="105">
        <v>1316392</v>
      </c>
      <c r="C43" s="116" t="s">
        <v>191</v>
      </c>
      <c r="D43" s="38">
        <v>21</v>
      </c>
      <c r="E43" s="55" t="s">
        <v>72</v>
      </c>
      <c r="F43" s="40" t="s">
        <v>281</v>
      </c>
      <c r="G43" s="50">
        <f>Poster!AS43-1</f>
        <v>3.4072420634920633</v>
      </c>
      <c r="H43" s="45">
        <v>9.5</v>
      </c>
      <c r="I43" s="45">
        <f>MidTermPresentation!J43/2</f>
        <v>7.5</v>
      </c>
      <c r="J43" s="45">
        <f>(12/15)*10</f>
        <v>8</v>
      </c>
      <c r="K43" s="45">
        <v>9.5</v>
      </c>
      <c r="L43" s="45" t="e">
        <f>CodeDemo!H43</f>
        <v>#DIV/0!</v>
      </c>
      <c r="M43" s="45"/>
      <c r="N43" s="45" t="e">
        <f>(FinalPresentation!I43/20)*30</f>
        <v>#DIV/0!</v>
      </c>
      <c r="O43" s="51" t="e">
        <f t="shared" si="1"/>
        <v>#DIV/0!</v>
      </c>
    </row>
    <row r="44" spans="1:15" s="39" customFormat="1" x14ac:dyDescent="0.25">
      <c r="A44" s="73">
        <v>41</v>
      </c>
      <c r="B44" s="105">
        <v>1317094</v>
      </c>
      <c r="C44" s="116" t="s">
        <v>192</v>
      </c>
      <c r="D44" s="38">
        <v>21</v>
      </c>
      <c r="E44" s="55" t="s">
        <v>72</v>
      </c>
      <c r="F44" s="40" t="s">
        <v>282</v>
      </c>
      <c r="G44" s="50">
        <f>Poster!AS44-1</f>
        <v>3.4072420634920633</v>
      </c>
      <c r="H44" s="45">
        <v>9.5</v>
      </c>
      <c r="I44" s="45">
        <f>MidTermPresentation!J44/2</f>
        <v>7.5</v>
      </c>
      <c r="J44" s="45">
        <f>(12/15)*10</f>
        <v>8</v>
      </c>
      <c r="K44" s="45">
        <v>9.5</v>
      </c>
      <c r="L44" s="45" t="e">
        <f>CodeDemo!H44</f>
        <v>#DIV/0!</v>
      </c>
      <c r="M44" s="45"/>
      <c r="N44" s="45" t="e">
        <f>(FinalPresentation!I44/20)*30</f>
        <v>#DIV/0!</v>
      </c>
      <c r="O44" s="51" t="e">
        <f t="shared" si="1"/>
        <v>#DIV/0!</v>
      </c>
    </row>
    <row r="45" spans="1:15" s="39" customFormat="1" x14ac:dyDescent="0.25">
      <c r="A45" s="73">
        <v>42</v>
      </c>
      <c r="B45" s="105">
        <v>1208845</v>
      </c>
      <c r="C45" s="85" t="s">
        <v>237</v>
      </c>
      <c r="D45" s="38">
        <v>22</v>
      </c>
      <c r="E45" s="55" t="s">
        <v>199</v>
      </c>
      <c r="F45" s="40" t="s">
        <v>283</v>
      </c>
      <c r="G45" s="50">
        <f>Poster!AS45</f>
        <v>4.2013888888888893</v>
      </c>
      <c r="H45" s="122">
        <v>9</v>
      </c>
      <c r="I45" s="45">
        <f>MidTermPresentation!J45/2</f>
        <v>4.25</v>
      </c>
      <c r="J45" s="45"/>
      <c r="K45" s="45"/>
      <c r="L45" s="45" t="e">
        <f>CodeDemo!H45</f>
        <v>#DIV/0!</v>
      </c>
      <c r="M45" s="45"/>
      <c r="N45" s="45" t="e">
        <f>(FinalPresentation!I45/20)*30</f>
        <v>#DIV/0!</v>
      </c>
      <c r="O45" s="51" t="e">
        <f t="shared" si="1"/>
        <v>#DIV/0!</v>
      </c>
    </row>
    <row r="46" spans="1:15" s="39" customFormat="1" x14ac:dyDescent="0.25">
      <c r="A46" s="73">
        <v>43</v>
      </c>
      <c r="B46" s="105">
        <v>1319054</v>
      </c>
      <c r="C46" s="85" t="s">
        <v>238</v>
      </c>
      <c r="D46" s="38">
        <v>22</v>
      </c>
      <c r="E46" s="55" t="s">
        <v>199</v>
      </c>
      <c r="F46" s="40" t="s">
        <v>284</v>
      </c>
      <c r="G46" s="50">
        <f>Poster!AS46</f>
        <v>4.2013888888888893</v>
      </c>
      <c r="H46" s="122">
        <v>7</v>
      </c>
      <c r="I46" s="45">
        <f>MidTermPresentation!J46/2</f>
        <v>4.25</v>
      </c>
      <c r="J46" s="45"/>
      <c r="K46" s="45"/>
      <c r="L46" s="45" t="e">
        <f>CodeDemo!H46</f>
        <v>#DIV/0!</v>
      </c>
      <c r="M46" s="45"/>
      <c r="N46" s="45" t="e">
        <f>(FinalPresentation!I46/20)*30</f>
        <v>#DIV/0!</v>
      </c>
      <c r="O46" s="51" t="e">
        <f t="shared" si="1"/>
        <v>#DIV/0!</v>
      </c>
    </row>
    <row r="47" spans="1:15" s="39" customFormat="1" x14ac:dyDescent="0.25">
      <c r="A47" s="73">
        <v>44</v>
      </c>
      <c r="B47" s="91">
        <v>1209856</v>
      </c>
      <c r="C47" s="69" t="s">
        <v>240</v>
      </c>
      <c r="D47" s="28">
        <v>23</v>
      </c>
      <c r="E47" s="28" t="s">
        <v>242</v>
      </c>
      <c r="F47" s="40" t="s">
        <v>285</v>
      </c>
      <c r="G47" s="50">
        <f>Poster!AS47</f>
        <v>3.9374999999999996</v>
      </c>
      <c r="H47" s="45">
        <v>10</v>
      </c>
      <c r="I47" s="45">
        <f>MidTermPresentation!J47/2</f>
        <v>4.875</v>
      </c>
      <c r="J47" s="45"/>
      <c r="K47" s="45"/>
      <c r="L47" s="45">
        <f>CodeDemo!H47</f>
        <v>0</v>
      </c>
      <c r="M47" s="45"/>
      <c r="N47" s="45">
        <f>(FinalPresentation!I47/20)*30</f>
        <v>0</v>
      </c>
      <c r="O47" s="51">
        <f t="shared" si="1"/>
        <v>19</v>
      </c>
    </row>
    <row r="48" spans="1:15" x14ac:dyDescent="0.25">
      <c r="C48" s="10" t="s">
        <v>41</v>
      </c>
      <c r="E48" s="18" t="e">
        <f>AVERAGE(E4:E4)</f>
        <v>#DIV/0!</v>
      </c>
      <c r="F48" s="18"/>
      <c r="G48" s="18">
        <f t="shared" ref="G48:O48" si="5">AVERAGE(G4:G4)</f>
        <v>4.73731884057971</v>
      </c>
      <c r="H48" s="18">
        <f t="shared" si="5"/>
        <v>10</v>
      </c>
      <c r="I48" s="18">
        <f t="shared" si="5"/>
        <v>10</v>
      </c>
      <c r="J48" s="18">
        <f t="shared" si="5"/>
        <v>10</v>
      </c>
      <c r="K48" s="18">
        <f t="shared" si="5"/>
        <v>10</v>
      </c>
      <c r="L48" s="18">
        <f t="shared" si="5"/>
        <v>7.5</v>
      </c>
      <c r="M48" s="18" t="e">
        <f t="shared" si="5"/>
        <v>#DIV/0!</v>
      </c>
      <c r="N48" s="18">
        <f t="shared" si="5"/>
        <v>29.25</v>
      </c>
      <c r="O48" s="18">
        <f t="shared" si="5"/>
        <v>81</v>
      </c>
    </row>
    <row r="49" spans="2:16" x14ac:dyDescent="0.25">
      <c r="C49" s="10" t="s">
        <v>42</v>
      </c>
      <c r="E49" s="18" t="e">
        <f>STDEV(E4:E4)</f>
        <v>#DIV/0!</v>
      </c>
      <c r="F49" s="18"/>
      <c r="G49" s="18" t="e">
        <f t="shared" ref="G49:O49" si="6">STDEV(G4:G4)</f>
        <v>#DIV/0!</v>
      </c>
      <c r="H49" s="18" t="e">
        <f t="shared" si="6"/>
        <v>#DIV/0!</v>
      </c>
      <c r="I49" s="18" t="e">
        <f t="shared" si="6"/>
        <v>#DIV/0!</v>
      </c>
      <c r="J49" s="18" t="e">
        <f t="shared" si="6"/>
        <v>#DIV/0!</v>
      </c>
      <c r="K49" s="18" t="e">
        <f t="shared" si="6"/>
        <v>#DIV/0!</v>
      </c>
      <c r="L49" s="18" t="e">
        <f t="shared" si="6"/>
        <v>#DIV/0!</v>
      </c>
      <c r="M49" s="18" t="e">
        <f t="shared" si="6"/>
        <v>#DIV/0!</v>
      </c>
      <c r="N49" s="18" t="e">
        <f t="shared" si="6"/>
        <v>#DIV/0!</v>
      </c>
      <c r="O49" s="18" t="e">
        <f t="shared" si="6"/>
        <v>#DIV/0!</v>
      </c>
    </row>
    <row r="50" spans="2:16" x14ac:dyDescent="0.25">
      <c r="C50" s="10" t="s">
        <v>44</v>
      </c>
      <c r="E50" s="18">
        <f>MIN(E4:E4)</f>
        <v>0</v>
      </c>
      <c r="F50" s="18"/>
      <c r="G50" s="18">
        <f t="shared" ref="G50:O50" si="7">MIN(G4:G4)</f>
        <v>4.73731884057971</v>
      </c>
      <c r="H50" s="18">
        <f t="shared" si="7"/>
        <v>10</v>
      </c>
      <c r="I50" s="18">
        <f t="shared" si="7"/>
        <v>10</v>
      </c>
      <c r="J50" s="18">
        <f t="shared" si="7"/>
        <v>10</v>
      </c>
      <c r="K50" s="18">
        <f t="shared" si="7"/>
        <v>10</v>
      </c>
      <c r="L50" s="18">
        <f t="shared" si="7"/>
        <v>7.5</v>
      </c>
      <c r="M50" s="18">
        <f t="shared" si="7"/>
        <v>0</v>
      </c>
      <c r="N50" s="18">
        <f t="shared" si="7"/>
        <v>29.25</v>
      </c>
      <c r="O50" s="18">
        <f t="shared" si="7"/>
        <v>81</v>
      </c>
    </row>
    <row r="51" spans="2:16" x14ac:dyDescent="0.25">
      <c r="C51" s="10" t="s">
        <v>45</v>
      </c>
      <c r="E51" s="18">
        <f>MAX(E4:E4)</f>
        <v>0</v>
      </c>
      <c r="F51" s="18"/>
      <c r="G51" s="18">
        <f t="shared" ref="G51:O51" si="8">MAX(G4:G4)</f>
        <v>4.73731884057971</v>
      </c>
      <c r="H51" s="18">
        <f t="shared" si="8"/>
        <v>10</v>
      </c>
      <c r="I51" s="18">
        <f t="shared" si="8"/>
        <v>10</v>
      </c>
      <c r="J51" s="18">
        <f t="shared" si="8"/>
        <v>10</v>
      </c>
      <c r="K51" s="18">
        <f t="shared" si="8"/>
        <v>10</v>
      </c>
      <c r="L51" s="18">
        <f t="shared" si="8"/>
        <v>7.5</v>
      </c>
      <c r="M51" s="18">
        <f t="shared" si="8"/>
        <v>0</v>
      </c>
      <c r="N51" s="18">
        <f t="shared" si="8"/>
        <v>29.25</v>
      </c>
      <c r="O51" s="18">
        <f t="shared" si="8"/>
        <v>81</v>
      </c>
    </row>
    <row r="52" spans="2:16" s="39" customFormat="1" x14ac:dyDescent="0.25">
      <c r="C52" s="10"/>
      <c r="D52" s="10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2:16" s="39" customFormat="1" x14ac:dyDescent="0.25">
      <c r="C53" s="10"/>
      <c r="D53" s="10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2:16" s="39" customFormat="1" ht="65.25" x14ac:dyDescent="0.25">
      <c r="C54" s="10"/>
      <c r="D54" s="10"/>
      <c r="E54" s="18"/>
      <c r="F54" s="18"/>
      <c r="G54" s="18"/>
      <c r="H54" s="25" t="s">
        <v>90</v>
      </c>
      <c r="I54" s="25" t="s">
        <v>7</v>
      </c>
      <c r="J54" s="25" t="s">
        <v>8</v>
      </c>
      <c r="K54" s="25" t="s">
        <v>91</v>
      </c>
      <c r="L54" s="25" t="s">
        <v>43</v>
      </c>
      <c r="M54" s="25" t="s">
        <v>10</v>
      </c>
      <c r="N54" s="26" t="s">
        <v>9</v>
      </c>
      <c r="O54" s="27" t="s">
        <v>3</v>
      </c>
    </row>
    <row r="55" spans="2:16" s="39" customFormat="1" x14ac:dyDescent="0.25">
      <c r="C55" s="43" t="s">
        <v>68</v>
      </c>
      <c r="D55" s="10"/>
      <c r="E55" s="18"/>
      <c r="F55" s="18"/>
      <c r="G55" s="18"/>
      <c r="H55" s="31">
        <v>10</v>
      </c>
      <c r="I55" s="31">
        <v>10</v>
      </c>
      <c r="J55" s="31">
        <v>15</v>
      </c>
      <c r="K55" s="31">
        <v>10</v>
      </c>
      <c r="L55" s="31">
        <v>10</v>
      </c>
      <c r="M55" s="31">
        <v>15</v>
      </c>
      <c r="N55" s="31">
        <v>30</v>
      </c>
      <c r="O55" s="31">
        <v>100</v>
      </c>
    </row>
    <row r="56" spans="2:16" s="39" customFormat="1" x14ac:dyDescent="0.25">
      <c r="B56" s="115">
        <v>1594023</v>
      </c>
      <c r="C56" s="40" t="s">
        <v>203</v>
      </c>
      <c r="D56" s="40"/>
      <c r="E56" s="114" t="s">
        <v>204</v>
      </c>
      <c r="F56" s="53"/>
      <c r="G56" s="53"/>
      <c r="H56" s="53"/>
      <c r="I56" s="53">
        <f>(14+14.5)/4</f>
        <v>7.125</v>
      </c>
      <c r="J56" s="53"/>
      <c r="K56" s="53"/>
      <c r="L56" s="53"/>
      <c r="M56" s="53"/>
      <c r="N56" s="53"/>
      <c r="O56" s="53"/>
    </row>
    <row r="57" spans="2:16" s="39" customFormat="1" x14ac:dyDescent="0.25">
      <c r="B57" s="115">
        <v>1594093</v>
      </c>
      <c r="C57" s="40" t="s">
        <v>205</v>
      </c>
      <c r="D57" s="40"/>
      <c r="E57" s="114" t="s">
        <v>204</v>
      </c>
      <c r="F57" s="53"/>
      <c r="G57" s="53"/>
      <c r="H57" s="53"/>
      <c r="I57" s="53">
        <f>(14+14.5)/4</f>
        <v>7.125</v>
      </c>
      <c r="J57" s="53"/>
      <c r="K57" s="53"/>
      <c r="L57" s="53"/>
      <c r="M57" s="53"/>
      <c r="N57" s="53"/>
      <c r="O57" s="53"/>
    </row>
    <row r="58" spans="2:16" s="39" customFormat="1" x14ac:dyDescent="0.25">
      <c r="B58" s="115">
        <v>1594026</v>
      </c>
      <c r="C58" s="40" t="s">
        <v>206</v>
      </c>
      <c r="D58" s="40"/>
      <c r="E58" s="114" t="s">
        <v>207</v>
      </c>
      <c r="F58" s="53"/>
      <c r="G58" s="53"/>
      <c r="H58" s="53">
        <v>8</v>
      </c>
      <c r="I58" s="53">
        <f>16.5/2</f>
        <v>8.25</v>
      </c>
      <c r="J58" s="53">
        <v>11</v>
      </c>
      <c r="K58" s="53"/>
      <c r="L58" s="53"/>
      <c r="M58" s="53"/>
      <c r="N58" s="53"/>
      <c r="O58" s="53"/>
    </row>
    <row r="59" spans="2:16" s="39" customFormat="1" x14ac:dyDescent="0.25">
      <c r="B59" s="115">
        <v>1594025</v>
      </c>
      <c r="C59" s="40" t="s">
        <v>208</v>
      </c>
      <c r="D59" s="40"/>
      <c r="E59" s="114" t="s">
        <v>207</v>
      </c>
      <c r="F59" s="53"/>
      <c r="G59" s="53"/>
      <c r="H59" s="53">
        <v>8</v>
      </c>
      <c r="I59" s="53">
        <f>16.5/2</f>
        <v>8.25</v>
      </c>
      <c r="J59" s="53">
        <v>11</v>
      </c>
      <c r="K59" s="53"/>
      <c r="L59" s="53"/>
      <c r="M59" s="53"/>
      <c r="N59" s="53"/>
      <c r="O59" s="53"/>
    </row>
    <row r="60" spans="2:16" x14ac:dyDescent="0.25">
      <c r="B60" s="66">
        <v>1594123</v>
      </c>
      <c r="C60" s="66" t="s">
        <v>288</v>
      </c>
      <c r="D60" s="28"/>
      <c r="E60" s="28" t="s">
        <v>196</v>
      </c>
      <c r="F60" s="28"/>
      <c r="G60" s="28"/>
      <c r="H60" s="53">
        <v>10</v>
      </c>
      <c r="I60" s="77">
        <f>(13+15)/4</f>
        <v>7</v>
      </c>
      <c r="J60" s="77">
        <v>15</v>
      </c>
      <c r="K60" s="77"/>
      <c r="L60" s="77">
        <v>5</v>
      </c>
      <c r="M60" s="77"/>
      <c r="N60" s="45">
        <f>(16/20)*30</f>
        <v>24</v>
      </c>
      <c r="O60" s="77"/>
    </row>
    <row r="61" spans="2:16" s="39" customFormat="1" x14ac:dyDescent="0.25">
      <c r="B61" s="66">
        <v>1414053</v>
      </c>
      <c r="C61" s="66" t="s">
        <v>289</v>
      </c>
      <c r="D61" s="28"/>
      <c r="E61" s="28" t="s">
        <v>196</v>
      </c>
      <c r="F61" s="28"/>
      <c r="G61" s="28"/>
      <c r="H61" s="53">
        <v>10</v>
      </c>
      <c r="I61" s="77">
        <f>(13+15)/4</f>
        <v>7</v>
      </c>
      <c r="J61" s="77">
        <v>15</v>
      </c>
      <c r="K61" s="77"/>
      <c r="L61" s="77"/>
      <c r="M61" s="77"/>
      <c r="N61" s="77"/>
      <c r="O61" s="77"/>
    </row>
    <row r="62" spans="2:16" s="39" customFormat="1" x14ac:dyDescent="0.25">
      <c r="C62" s="10"/>
      <c r="D62" s="10"/>
      <c r="E62" s="10"/>
      <c r="F62" s="10"/>
      <c r="G62" s="10"/>
      <c r="H62" s="10"/>
    </row>
    <row r="63" spans="2:16" x14ac:dyDescent="0.25">
      <c r="C63" s="43" t="s">
        <v>50</v>
      </c>
    </row>
    <row r="64" spans="2:16" ht="88.5" customHeight="1" x14ac:dyDescent="0.25">
      <c r="B64" s="5" t="s">
        <v>1</v>
      </c>
      <c r="C64" s="5" t="s">
        <v>2</v>
      </c>
      <c r="D64" s="25" t="s">
        <v>4</v>
      </c>
      <c r="E64" s="25" t="s">
        <v>5</v>
      </c>
      <c r="F64" s="25"/>
      <c r="G64" s="25" t="s">
        <v>48</v>
      </c>
      <c r="H64" s="25" t="s">
        <v>90</v>
      </c>
      <c r="I64" s="25" t="s">
        <v>7</v>
      </c>
      <c r="J64" s="25" t="s">
        <v>8</v>
      </c>
      <c r="K64" s="25" t="s">
        <v>91</v>
      </c>
      <c r="L64" s="25" t="s">
        <v>43</v>
      </c>
      <c r="M64" s="25" t="s">
        <v>10</v>
      </c>
      <c r="N64" s="26" t="s">
        <v>9</v>
      </c>
      <c r="O64" s="27" t="s">
        <v>3</v>
      </c>
      <c r="P64" s="74" t="s">
        <v>85</v>
      </c>
    </row>
    <row r="65" spans="1:17" x14ac:dyDescent="0.25">
      <c r="B65" s="36"/>
      <c r="C65" s="37"/>
      <c r="D65" s="37"/>
      <c r="E65" s="31"/>
      <c r="F65" s="31"/>
      <c r="G65" s="31">
        <v>5</v>
      </c>
      <c r="H65" s="31">
        <v>10</v>
      </c>
      <c r="I65" s="31">
        <v>10</v>
      </c>
      <c r="J65" s="31">
        <v>10</v>
      </c>
      <c r="K65" s="31">
        <v>10</v>
      </c>
      <c r="L65" s="31">
        <v>10</v>
      </c>
      <c r="M65" s="31">
        <v>15</v>
      </c>
      <c r="N65" s="31">
        <v>30</v>
      </c>
      <c r="O65" s="31">
        <v>100</v>
      </c>
    </row>
    <row r="66" spans="1:17" x14ac:dyDescent="0.25">
      <c r="B66" s="59">
        <v>1323803</v>
      </c>
      <c r="C66" s="61" t="s">
        <v>47</v>
      </c>
      <c r="D66" s="29">
        <v>2</v>
      </c>
      <c r="E66" s="28" t="s">
        <v>71</v>
      </c>
      <c r="F66" s="28"/>
      <c r="G66" s="50">
        <v>5</v>
      </c>
      <c r="H66" s="50">
        <v>4</v>
      </c>
      <c r="I66" s="50">
        <v>5</v>
      </c>
      <c r="J66" s="50">
        <v>9</v>
      </c>
      <c r="K66" s="50">
        <v>4</v>
      </c>
      <c r="L66" s="50"/>
      <c r="M66" s="50"/>
      <c r="N66" s="52"/>
      <c r="O66" s="52">
        <f>SUM(G66:N66)</f>
        <v>27</v>
      </c>
      <c r="P66" t="s">
        <v>84</v>
      </c>
      <c r="Q66" s="39" t="s">
        <v>81</v>
      </c>
    </row>
    <row r="67" spans="1:17" x14ac:dyDescent="0.25">
      <c r="B67" s="40">
        <v>1323974</v>
      </c>
      <c r="C67" s="28" t="s">
        <v>49</v>
      </c>
      <c r="D67" s="28">
        <v>19</v>
      </c>
      <c r="E67" s="28" t="s">
        <v>73</v>
      </c>
      <c r="F67" s="28"/>
      <c r="G67" s="53">
        <v>3.7895114942528734</v>
      </c>
      <c r="H67" s="53">
        <v>0</v>
      </c>
      <c r="I67" s="54">
        <v>4.666666666666667</v>
      </c>
      <c r="J67" s="54">
        <v>6.5</v>
      </c>
      <c r="K67" s="54">
        <v>0</v>
      </c>
      <c r="L67" s="54"/>
      <c r="M67" s="54"/>
      <c r="N67" s="54"/>
      <c r="O67" s="52">
        <f>SUM(G67:N67)</f>
        <v>14.95617816091954</v>
      </c>
      <c r="P67" t="s">
        <v>84</v>
      </c>
    </row>
    <row r="68" spans="1:17" x14ac:dyDescent="0.25">
      <c r="A68" s="34"/>
      <c r="B68" s="59">
        <v>1323576</v>
      </c>
      <c r="C68" s="60" t="s">
        <v>69</v>
      </c>
      <c r="D68" s="61" t="s">
        <v>67</v>
      </c>
      <c r="E68" s="28" t="s">
        <v>77</v>
      </c>
      <c r="F68" s="28"/>
      <c r="G68" s="53"/>
      <c r="H68" s="53"/>
      <c r="I68" s="77"/>
      <c r="J68" s="77"/>
      <c r="K68" s="77"/>
      <c r="L68" s="77"/>
      <c r="M68" s="77"/>
      <c r="N68" s="77"/>
      <c r="O68" s="77"/>
      <c r="P68" t="s">
        <v>84</v>
      </c>
    </row>
    <row r="69" spans="1:17" s="39" customFormat="1" x14ac:dyDescent="0.25">
      <c r="A69" s="34"/>
      <c r="B69" s="75">
        <v>909067</v>
      </c>
      <c r="C69" s="72" t="s">
        <v>86</v>
      </c>
      <c r="D69" s="38"/>
      <c r="E69" s="28" t="s">
        <v>72</v>
      </c>
      <c r="F69" s="28" t="s">
        <v>87</v>
      </c>
      <c r="G69" s="53">
        <v>0</v>
      </c>
      <c r="H69" s="53">
        <v>0</v>
      </c>
      <c r="I69" s="53">
        <f>(43/90)*10</f>
        <v>4.7777777777777777</v>
      </c>
      <c r="J69" s="53">
        <f>(16/35)*10</f>
        <v>4.5714285714285712</v>
      </c>
      <c r="K69" s="77"/>
      <c r="L69" s="77" t="s">
        <v>67</v>
      </c>
      <c r="M69" s="77"/>
      <c r="N69" s="77"/>
      <c r="O69" s="77"/>
    </row>
    <row r="75" spans="1:17" s="39" customFormat="1" x14ac:dyDescent="0.25">
      <c r="B75" s="98"/>
      <c r="C75" s="99"/>
      <c r="D75" s="100"/>
      <c r="E75" s="101"/>
      <c r="F75" s="10"/>
      <c r="G75" s="10"/>
      <c r="H75" s="10"/>
    </row>
    <row r="76" spans="1:17" s="39" customFormat="1" ht="91.5" x14ac:dyDescent="0.25">
      <c r="B76" s="56"/>
      <c r="C76" s="57"/>
      <c r="D76" s="58"/>
      <c r="E76" s="10"/>
      <c r="F76" s="10"/>
      <c r="G76" s="10"/>
      <c r="H76" s="25" t="s">
        <v>90</v>
      </c>
      <c r="I76" s="25" t="s">
        <v>7</v>
      </c>
      <c r="J76" s="25" t="s">
        <v>8</v>
      </c>
      <c r="K76" s="25" t="s">
        <v>91</v>
      </c>
      <c r="L76" s="25" t="s">
        <v>43</v>
      </c>
      <c r="M76" s="25" t="s">
        <v>10</v>
      </c>
      <c r="N76" s="26" t="s">
        <v>9</v>
      </c>
      <c r="O76" s="27" t="s">
        <v>3</v>
      </c>
    </row>
    <row r="77" spans="1:17" x14ac:dyDescent="0.25">
      <c r="C77" s="43" t="s">
        <v>68</v>
      </c>
      <c r="H77" s="31">
        <v>10</v>
      </c>
      <c r="I77" s="31">
        <v>10</v>
      </c>
      <c r="J77" s="31">
        <v>15</v>
      </c>
      <c r="K77" s="31">
        <v>10</v>
      </c>
      <c r="L77" s="31">
        <v>10</v>
      </c>
      <c r="M77" s="31">
        <v>15</v>
      </c>
      <c r="N77" s="31">
        <v>30</v>
      </c>
      <c r="O77" s="31">
        <v>100</v>
      </c>
    </row>
    <row r="78" spans="1:17" x14ac:dyDescent="0.25">
      <c r="B78" s="71">
        <v>1414064</v>
      </c>
      <c r="C78" s="69" t="s">
        <v>95</v>
      </c>
      <c r="D78" s="4">
        <v>1</v>
      </c>
      <c r="E78" s="38" t="s">
        <v>98</v>
      </c>
      <c r="F78" s="65"/>
      <c r="G78" s="55"/>
      <c r="H78" s="92">
        <v>10</v>
      </c>
      <c r="I78" s="64">
        <f>MidTermPresentation!J50/2</f>
        <v>6.375</v>
      </c>
      <c r="J78" s="45">
        <v>14</v>
      </c>
      <c r="K78" s="120">
        <v>10</v>
      </c>
      <c r="L78" s="45">
        <f>CodeDemo!H55</f>
        <v>6.25</v>
      </c>
      <c r="M78" s="45">
        <f>(19/20)*15</f>
        <v>14.25</v>
      </c>
      <c r="N78" s="45">
        <f>((FinalPresentation!I49/20)*30)</f>
        <v>27</v>
      </c>
      <c r="O78" s="51">
        <f>ROUND(H78+I78+J78+K78+L78+M78+N78,0)</f>
        <v>88</v>
      </c>
    </row>
    <row r="79" spans="1:17" s="39" customFormat="1" x14ac:dyDescent="0.25">
      <c r="A79"/>
      <c r="B79" s="71">
        <v>1414028</v>
      </c>
      <c r="C79" s="89" t="s">
        <v>96</v>
      </c>
      <c r="D79" s="4">
        <v>1</v>
      </c>
      <c r="E79" s="38" t="s">
        <v>98</v>
      </c>
      <c r="F79" s="65"/>
      <c r="G79" s="55"/>
      <c r="H79" s="92">
        <v>10</v>
      </c>
      <c r="I79" s="64">
        <f>MidTermPresentation!J51/2</f>
        <v>6.375</v>
      </c>
      <c r="J79" s="45">
        <v>14</v>
      </c>
      <c r="K79" s="120">
        <v>10</v>
      </c>
      <c r="L79" s="45">
        <f>CodeDemo!H56</f>
        <v>7</v>
      </c>
      <c r="M79" s="45">
        <f>(19/20)*15</f>
        <v>14.25</v>
      </c>
      <c r="N79" s="45">
        <f>((FinalPresentation!I50/20)*30)</f>
        <v>27</v>
      </c>
      <c r="O79" s="51">
        <f t="shared" ref="O79:O80" si="9">ROUND(H79+I79+J79+K79+L79+M79+N79,0)</f>
        <v>89</v>
      </c>
    </row>
    <row r="80" spans="1:17" x14ac:dyDescent="0.25">
      <c r="B80" s="71">
        <v>1414077</v>
      </c>
      <c r="C80" s="89" t="s">
        <v>97</v>
      </c>
      <c r="D80" s="4">
        <v>2</v>
      </c>
      <c r="E80" s="38" t="s">
        <v>99</v>
      </c>
      <c r="F80" s="65"/>
      <c r="G80" s="55"/>
      <c r="H80" s="62"/>
      <c r="I80" s="64">
        <f>MidTermPresentation!J52/2</f>
        <v>5.875</v>
      </c>
      <c r="J80" s="93">
        <v>9</v>
      </c>
      <c r="K80" s="64"/>
      <c r="L80" s="45" t="e">
        <f>CodeDemo!H57</f>
        <v>#DIV/0!</v>
      </c>
      <c r="M80" s="45"/>
      <c r="N80" s="45" t="e">
        <f>FinalPresentation!#REF!</f>
        <v>#REF!</v>
      </c>
      <c r="O80" s="51" t="e">
        <f t="shared" si="9"/>
        <v>#DIV/0!</v>
      </c>
      <c r="P80" s="39"/>
    </row>
    <row r="81" spans="2:15" s="39" customFormat="1" x14ac:dyDescent="0.25">
      <c r="B81" s="69">
        <v>1306346</v>
      </c>
      <c r="C81" s="81" t="s">
        <v>82</v>
      </c>
      <c r="D81" s="28">
        <v>3</v>
      </c>
      <c r="E81" s="28" t="s">
        <v>77</v>
      </c>
      <c r="F81" s="88" t="s">
        <v>83</v>
      </c>
      <c r="G81" s="55"/>
      <c r="H81" s="53">
        <v>5</v>
      </c>
      <c r="I81" s="64">
        <f>MidTermPresentation!J53/3</f>
        <v>3.4166666666666665</v>
      </c>
      <c r="J81" s="45">
        <f>(24/35)*15</f>
        <v>10.285714285714286</v>
      </c>
      <c r="K81" s="40"/>
      <c r="L81" s="45">
        <v>5</v>
      </c>
      <c r="M81" s="45">
        <f>(10/20)*15</f>
        <v>7.5</v>
      </c>
      <c r="N81" s="45">
        <f>(21/40)*30</f>
        <v>15.75</v>
      </c>
      <c r="O81" s="51">
        <f>ROUND(H81+I81+J81+K81+L81+M81+N81,0)</f>
        <v>47</v>
      </c>
    </row>
  </sheetData>
  <mergeCells count="1">
    <mergeCell ref="A1:O1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9" workbookViewId="0">
      <selection activeCell="B24" sqref="B24:C24"/>
    </sheetView>
  </sheetViews>
  <sheetFormatPr defaultRowHeight="15" x14ac:dyDescent="0.25"/>
  <cols>
    <col min="1" max="1" width="5.28515625" style="10" customWidth="1"/>
    <col min="2" max="2" width="11.140625" customWidth="1"/>
    <col min="3" max="3" width="27.42578125" customWidth="1"/>
    <col min="4" max="4" width="11.28515625" style="10" customWidth="1"/>
    <col min="5" max="5" width="23.140625" style="10" customWidth="1"/>
    <col min="6" max="6" width="24" customWidth="1"/>
    <col min="7" max="7" width="36" style="19" customWidth="1"/>
    <col min="8" max="8" width="24.42578125" customWidth="1"/>
    <col min="9" max="9" width="30" customWidth="1"/>
  </cols>
  <sheetData>
    <row r="1" spans="1:9" ht="18" customHeight="1" x14ac:dyDescent="0.25">
      <c r="A1" s="9" t="s">
        <v>0</v>
      </c>
      <c r="B1" s="6" t="s">
        <v>1</v>
      </c>
      <c r="C1" s="7" t="s">
        <v>2</v>
      </c>
      <c r="D1" s="6" t="s">
        <v>1</v>
      </c>
      <c r="E1" s="7" t="s">
        <v>2</v>
      </c>
      <c r="F1" s="20" t="s">
        <v>5</v>
      </c>
      <c r="G1" s="21" t="s">
        <v>6</v>
      </c>
      <c r="H1" s="28" t="s">
        <v>78</v>
      </c>
      <c r="I1" s="28" t="s">
        <v>79</v>
      </c>
    </row>
    <row r="2" spans="1:9" ht="29.25" customHeight="1" x14ac:dyDescent="0.25">
      <c r="A2" s="22">
        <v>1</v>
      </c>
      <c r="B2" s="105">
        <v>1315097</v>
      </c>
      <c r="C2" s="40" t="s">
        <v>159</v>
      </c>
      <c r="D2" s="105">
        <v>1109747</v>
      </c>
      <c r="E2" s="117" t="s">
        <v>209</v>
      </c>
      <c r="F2" s="55" t="s">
        <v>77</v>
      </c>
      <c r="G2" s="2" t="s">
        <v>201</v>
      </c>
      <c r="H2" s="40"/>
      <c r="I2" s="40"/>
    </row>
    <row r="3" spans="1:9" ht="24.95" customHeight="1" x14ac:dyDescent="0.25">
      <c r="A3" s="22">
        <v>2</v>
      </c>
      <c r="B3" s="105">
        <v>1317592</v>
      </c>
      <c r="C3" s="40" t="s">
        <v>160</v>
      </c>
      <c r="D3" s="105">
        <v>1207273</v>
      </c>
      <c r="E3" s="40" t="s">
        <v>161</v>
      </c>
      <c r="F3" s="55" t="s">
        <v>77</v>
      </c>
      <c r="G3" s="2" t="s">
        <v>202</v>
      </c>
      <c r="H3" s="40"/>
      <c r="I3" s="40"/>
    </row>
    <row r="4" spans="1:9" ht="28.5" customHeight="1" x14ac:dyDescent="0.25">
      <c r="A4" s="22">
        <v>3</v>
      </c>
      <c r="B4" s="105">
        <v>1316630</v>
      </c>
      <c r="C4" s="40" t="s">
        <v>162</v>
      </c>
      <c r="D4" s="105">
        <v>1316689</v>
      </c>
      <c r="E4" s="40" t="s">
        <v>163</v>
      </c>
      <c r="F4" s="55" t="s">
        <v>195</v>
      </c>
      <c r="G4" s="2" t="s">
        <v>220</v>
      </c>
      <c r="H4" s="40"/>
      <c r="I4" s="40"/>
    </row>
    <row r="5" spans="1:9" ht="24.95" customHeight="1" x14ac:dyDescent="0.25">
      <c r="A5" s="22">
        <v>4</v>
      </c>
      <c r="B5" s="105">
        <v>1317208</v>
      </c>
      <c r="C5" s="85" t="s">
        <v>210</v>
      </c>
      <c r="D5" s="105">
        <v>1318745</v>
      </c>
      <c r="E5" s="40" t="s">
        <v>164</v>
      </c>
      <c r="F5" s="55" t="s">
        <v>195</v>
      </c>
      <c r="G5" s="2" t="s">
        <v>221</v>
      </c>
      <c r="H5" s="40"/>
      <c r="I5" s="40"/>
    </row>
    <row r="6" spans="1:9" ht="27" customHeight="1" x14ac:dyDescent="0.25">
      <c r="A6" s="22">
        <v>5</v>
      </c>
      <c r="B6" s="105">
        <v>1317972</v>
      </c>
      <c r="C6" s="85" t="s">
        <v>211</v>
      </c>
      <c r="D6" s="105">
        <v>1323204</v>
      </c>
      <c r="E6" s="40" t="s">
        <v>165</v>
      </c>
      <c r="F6" s="55" t="s">
        <v>76</v>
      </c>
      <c r="G6" s="2" t="s">
        <v>222</v>
      </c>
      <c r="H6" s="40"/>
      <c r="I6" s="40"/>
    </row>
    <row r="7" spans="1:9" ht="24.95" customHeight="1" x14ac:dyDescent="0.25">
      <c r="A7" s="22">
        <v>6</v>
      </c>
      <c r="B7" s="105">
        <v>1208467</v>
      </c>
      <c r="C7" s="40" t="s">
        <v>166</v>
      </c>
      <c r="D7" s="105">
        <v>1316353</v>
      </c>
      <c r="E7" s="40" t="s">
        <v>167</v>
      </c>
      <c r="F7" s="55" t="s">
        <v>196</v>
      </c>
      <c r="G7" s="2" t="s">
        <v>223</v>
      </c>
      <c r="H7" s="40"/>
      <c r="I7" s="40"/>
    </row>
    <row r="8" spans="1:9" ht="24.95" customHeight="1" x14ac:dyDescent="0.25">
      <c r="A8" s="22">
        <v>7</v>
      </c>
      <c r="B8" s="105">
        <v>1317381</v>
      </c>
      <c r="C8" s="40" t="s">
        <v>168</v>
      </c>
      <c r="D8" s="105">
        <v>1317703</v>
      </c>
      <c r="E8" s="40" t="s">
        <v>169</v>
      </c>
      <c r="F8" s="55" t="s">
        <v>196</v>
      </c>
      <c r="G8" s="2" t="s">
        <v>224</v>
      </c>
      <c r="H8" s="40"/>
      <c r="I8" s="40"/>
    </row>
    <row r="9" spans="1:9" s="39" customFormat="1" ht="24.95" customHeight="1" x14ac:dyDescent="0.25">
      <c r="A9" s="22"/>
      <c r="B9" s="105">
        <v>1318277</v>
      </c>
      <c r="C9" s="85" t="s">
        <v>212</v>
      </c>
      <c r="D9" s="105">
        <v>1318278</v>
      </c>
      <c r="E9" s="85" t="s">
        <v>213</v>
      </c>
      <c r="F9" s="55" t="s">
        <v>93</v>
      </c>
      <c r="G9" s="2" t="s">
        <v>215</v>
      </c>
      <c r="H9" s="40"/>
      <c r="I9" s="40"/>
    </row>
    <row r="10" spans="1:9" s="39" customFormat="1" ht="24.95" customHeight="1" x14ac:dyDescent="0.25">
      <c r="A10" s="22"/>
      <c r="B10" s="105">
        <v>1318102</v>
      </c>
      <c r="C10" s="40" t="s">
        <v>170</v>
      </c>
      <c r="D10" s="105">
        <v>1315379</v>
      </c>
      <c r="E10" s="40" t="s">
        <v>171</v>
      </c>
      <c r="F10" s="55" t="s">
        <v>94</v>
      </c>
      <c r="G10" s="2" t="s">
        <v>216</v>
      </c>
      <c r="H10" s="40"/>
      <c r="I10" s="40"/>
    </row>
    <row r="11" spans="1:9" s="39" customFormat="1" ht="24.95" customHeight="1" x14ac:dyDescent="0.25">
      <c r="A11" s="22"/>
      <c r="B11" s="105">
        <v>1208976</v>
      </c>
      <c r="C11" s="85" t="s">
        <v>214</v>
      </c>
      <c r="D11" s="105">
        <v>1407453</v>
      </c>
      <c r="E11" s="85" t="s">
        <v>234</v>
      </c>
      <c r="F11" s="55" t="s">
        <v>94</v>
      </c>
      <c r="G11" s="2" t="s">
        <v>217</v>
      </c>
      <c r="H11" s="40"/>
      <c r="I11" s="40"/>
    </row>
    <row r="12" spans="1:9" s="39" customFormat="1" ht="24.95" customHeight="1" x14ac:dyDescent="0.25">
      <c r="A12" s="22"/>
      <c r="B12" s="105">
        <v>1207571</v>
      </c>
      <c r="C12" s="40" t="s">
        <v>172</v>
      </c>
      <c r="D12" s="105">
        <v>1320993</v>
      </c>
      <c r="E12" s="85" t="s">
        <v>235</v>
      </c>
      <c r="F12" s="55" t="s">
        <v>75</v>
      </c>
      <c r="G12" s="2" t="s">
        <v>218</v>
      </c>
      <c r="H12" s="40"/>
      <c r="I12" s="40"/>
    </row>
    <row r="13" spans="1:9" s="39" customFormat="1" ht="24.95" customHeight="1" x14ac:dyDescent="0.25">
      <c r="A13" s="22"/>
      <c r="B13" s="105">
        <v>1316488</v>
      </c>
      <c r="C13" s="40" t="s">
        <v>174</v>
      </c>
      <c r="D13" s="105">
        <v>1316029</v>
      </c>
      <c r="E13" s="40" t="s">
        <v>175</v>
      </c>
      <c r="F13" s="55" t="s">
        <v>75</v>
      </c>
      <c r="G13" s="2" t="s">
        <v>219</v>
      </c>
      <c r="H13" s="40"/>
      <c r="I13" s="40"/>
    </row>
    <row r="14" spans="1:9" s="39" customFormat="1" ht="24.95" customHeight="1" x14ac:dyDescent="0.25">
      <c r="A14" s="22"/>
      <c r="B14" s="105">
        <v>1319013</v>
      </c>
      <c r="C14" s="40" t="s">
        <v>176</v>
      </c>
      <c r="D14" s="105">
        <v>1316312</v>
      </c>
      <c r="E14" s="40" t="s">
        <v>177</v>
      </c>
      <c r="F14" s="55" t="s">
        <v>197</v>
      </c>
      <c r="G14" s="2" t="s">
        <v>225</v>
      </c>
      <c r="H14" s="40"/>
      <c r="I14" s="40"/>
    </row>
    <row r="15" spans="1:9" s="39" customFormat="1" ht="24.95" customHeight="1" x14ac:dyDescent="0.25">
      <c r="A15" s="22"/>
      <c r="B15" s="105">
        <v>1209285</v>
      </c>
      <c r="C15" s="40" t="s">
        <v>178</v>
      </c>
      <c r="D15" s="66"/>
      <c r="E15" s="66"/>
      <c r="F15" s="55" t="s">
        <v>197</v>
      </c>
      <c r="G15" s="40" t="s">
        <v>226</v>
      </c>
      <c r="H15" s="40"/>
      <c r="I15" s="40"/>
    </row>
    <row r="16" spans="1:9" s="39" customFormat="1" ht="24.95" customHeight="1" x14ac:dyDescent="0.25">
      <c r="A16" s="22"/>
      <c r="B16" s="105">
        <v>1316843</v>
      </c>
      <c r="C16" s="40" t="s">
        <v>179</v>
      </c>
      <c r="D16" s="105">
        <v>1318870</v>
      </c>
      <c r="E16" s="40" t="s">
        <v>180</v>
      </c>
      <c r="F16" s="55" t="s">
        <v>198</v>
      </c>
      <c r="G16" s="40" t="s">
        <v>227</v>
      </c>
      <c r="H16" s="40"/>
      <c r="I16" s="40"/>
    </row>
    <row r="17" spans="1:9" s="39" customFormat="1" ht="24.95" customHeight="1" x14ac:dyDescent="0.25">
      <c r="A17" s="22"/>
      <c r="B17" s="105">
        <v>1315139</v>
      </c>
      <c r="C17" s="40" t="s">
        <v>181</v>
      </c>
      <c r="D17" s="105">
        <v>1317093</v>
      </c>
      <c r="E17" s="40" t="s">
        <v>182</v>
      </c>
      <c r="F17" s="55" t="s">
        <v>74</v>
      </c>
      <c r="G17" s="40" t="s">
        <v>291</v>
      </c>
      <c r="H17" s="40"/>
      <c r="I17" s="40"/>
    </row>
    <row r="18" spans="1:9" s="39" customFormat="1" ht="24.95" customHeight="1" x14ac:dyDescent="0.25">
      <c r="A18" s="22"/>
      <c r="B18" s="105">
        <v>1317151</v>
      </c>
      <c r="C18" s="40" t="s">
        <v>183</v>
      </c>
      <c r="D18" s="105">
        <v>1319425</v>
      </c>
      <c r="E18" s="40" t="s">
        <v>184</v>
      </c>
      <c r="F18" s="55" t="s">
        <v>74</v>
      </c>
      <c r="G18" s="2" t="s">
        <v>228</v>
      </c>
      <c r="H18" s="40"/>
      <c r="I18" s="40"/>
    </row>
    <row r="19" spans="1:9" s="39" customFormat="1" ht="24.95" customHeight="1" x14ac:dyDescent="0.25">
      <c r="A19" s="22"/>
      <c r="B19" s="105">
        <v>1319028</v>
      </c>
      <c r="C19" s="40" t="s">
        <v>185</v>
      </c>
      <c r="D19" s="105">
        <v>1317284</v>
      </c>
      <c r="E19" s="40" t="s">
        <v>186</v>
      </c>
      <c r="F19" s="55" t="s">
        <v>98</v>
      </c>
      <c r="G19" s="2" t="s">
        <v>229</v>
      </c>
      <c r="H19" s="40"/>
      <c r="I19" s="40"/>
    </row>
    <row r="20" spans="1:9" s="39" customFormat="1" ht="24.95" customHeight="1" x14ac:dyDescent="0.25">
      <c r="A20" s="22"/>
      <c r="B20" s="105">
        <v>1323791</v>
      </c>
      <c r="C20" s="116" t="s">
        <v>236</v>
      </c>
      <c r="D20" s="105">
        <v>1323697</v>
      </c>
      <c r="E20" s="40" t="s">
        <v>188</v>
      </c>
      <c r="F20" s="55" t="s">
        <v>199</v>
      </c>
      <c r="G20" s="2" t="s">
        <v>230</v>
      </c>
      <c r="H20" s="40"/>
      <c r="I20" s="40"/>
    </row>
    <row r="21" spans="1:9" s="39" customFormat="1" ht="24.95" customHeight="1" x14ac:dyDescent="0.25">
      <c r="A21" s="22"/>
      <c r="B21" s="105">
        <v>1315411</v>
      </c>
      <c r="C21" s="40" t="s">
        <v>189</v>
      </c>
      <c r="D21" s="105">
        <v>1317202</v>
      </c>
      <c r="E21" s="40" t="s">
        <v>190</v>
      </c>
      <c r="F21" s="55" t="s">
        <v>72</v>
      </c>
      <c r="G21" s="2" t="s">
        <v>231</v>
      </c>
      <c r="H21" s="40"/>
      <c r="I21" s="40"/>
    </row>
    <row r="22" spans="1:9" s="39" customFormat="1" ht="24.95" customHeight="1" x14ac:dyDescent="0.25">
      <c r="A22" s="22"/>
      <c r="B22" s="105">
        <v>1316392</v>
      </c>
      <c r="C22" s="40" t="s">
        <v>191</v>
      </c>
      <c r="D22" s="105">
        <v>1317094</v>
      </c>
      <c r="E22" s="40" t="s">
        <v>192</v>
      </c>
      <c r="F22" s="55" t="s">
        <v>72</v>
      </c>
      <c r="G22" s="2" t="s">
        <v>232</v>
      </c>
      <c r="H22" s="40"/>
      <c r="I22" s="40"/>
    </row>
    <row r="23" spans="1:9" s="39" customFormat="1" ht="24.95" customHeight="1" x14ac:dyDescent="0.25">
      <c r="A23" s="22"/>
      <c r="B23" s="105">
        <v>1208845</v>
      </c>
      <c r="C23" s="85" t="s">
        <v>237</v>
      </c>
      <c r="D23" s="105">
        <v>1319054</v>
      </c>
      <c r="E23" s="85" t="s">
        <v>238</v>
      </c>
      <c r="F23" s="55" t="s">
        <v>199</v>
      </c>
      <c r="G23" s="2" t="s">
        <v>233</v>
      </c>
      <c r="H23" s="40"/>
      <c r="I23" s="40"/>
    </row>
    <row r="24" spans="1:9" s="39" customFormat="1" ht="24.95" customHeight="1" x14ac:dyDescent="0.25">
      <c r="A24" s="22"/>
      <c r="B24" s="91">
        <v>1209856</v>
      </c>
      <c r="C24" s="69" t="s">
        <v>240</v>
      </c>
      <c r="D24" s="105"/>
      <c r="E24" s="85"/>
      <c r="F24" s="55" t="s">
        <v>242</v>
      </c>
      <c r="G24" s="121" t="s">
        <v>243</v>
      </c>
      <c r="H24" s="40"/>
      <c r="I24" s="40"/>
    </row>
    <row r="25" spans="1:9" s="39" customFormat="1" ht="24.95" customHeight="1" x14ac:dyDescent="0.25">
      <c r="A25" s="109"/>
      <c r="B25" s="110"/>
      <c r="C25" s="110"/>
      <c r="D25" s="110"/>
      <c r="E25" s="110"/>
      <c r="F25" s="103"/>
      <c r="G25" s="111"/>
      <c r="H25" s="34"/>
      <c r="I25" s="34"/>
    </row>
    <row r="26" spans="1:9" s="39" customFormat="1" ht="24.95" customHeight="1" x14ac:dyDescent="0.25">
      <c r="A26" s="109"/>
      <c r="B26" s="115">
        <v>1594023</v>
      </c>
      <c r="C26" s="40" t="s">
        <v>203</v>
      </c>
      <c r="D26" s="115">
        <v>1594093</v>
      </c>
      <c r="E26" s="40" t="s">
        <v>205</v>
      </c>
      <c r="F26" s="50" t="s">
        <v>75</v>
      </c>
      <c r="G26" s="111" t="s">
        <v>286</v>
      </c>
      <c r="H26" s="34"/>
      <c r="I26" s="34"/>
    </row>
    <row r="27" spans="1:9" s="39" customFormat="1" ht="24.95" customHeight="1" x14ac:dyDescent="0.25">
      <c r="A27" s="109"/>
      <c r="B27" s="115">
        <v>1594026</v>
      </c>
      <c r="C27" s="40" t="s">
        <v>206</v>
      </c>
      <c r="D27" s="115">
        <v>1594025</v>
      </c>
      <c r="E27" s="40" t="s">
        <v>208</v>
      </c>
      <c r="F27" s="50" t="s">
        <v>77</v>
      </c>
      <c r="G27" s="117" t="s">
        <v>287</v>
      </c>
      <c r="H27" s="34"/>
      <c r="I27" s="34"/>
    </row>
    <row r="28" spans="1:9" s="39" customFormat="1" ht="24.95" customHeight="1" x14ac:dyDescent="0.25">
      <c r="A28" s="109"/>
      <c r="B28" s="110">
        <v>1594123</v>
      </c>
      <c r="C28" s="110" t="s">
        <v>288</v>
      </c>
      <c r="D28" s="110">
        <v>1414053</v>
      </c>
      <c r="E28" s="110" t="s">
        <v>289</v>
      </c>
      <c r="F28" s="103" t="s">
        <v>196</v>
      </c>
      <c r="G28" s="111" t="s">
        <v>290</v>
      </c>
      <c r="H28" s="34"/>
      <c r="I28" s="34"/>
    </row>
    <row r="29" spans="1:9" s="39" customFormat="1" ht="24.95" customHeight="1" x14ac:dyDescent="0.25">
      <c r="A29" s="109"/>
      <c r="B29" s="110"/>
      <c r="C29" s="110"/>
      <c r="D29" s="110"/>
      <c r="E29" s="110"/>
      <c r="F29" s="103"/>
      <c r="G29" s="111"/>
      <c r="H29" s="34"/>
      <c r="I29" s="34"/>
    </row>
    <row r="31" spans="1:9" x14ac:dyDescent="0.25">
      <c r="A31" s="10">
        <v>1</v>
      </c>
      <c r="B31" s="71">
        <v>1414064</v>
      </c>
      <c r="C31" s="69" t="s">
        <v>95</v>
      </c>
      <c r="D31" s="71">
        <v>1414028</v>
      </c>
      <c r="E31" s="89" t="s">
        <v>96</v>
      </c>
      <c r="F31" s="38" t="s">
        <v>98</v>
      </c>
      <c r="G31" s="90" t="s">
        <v>100</v>
      </c>
    </row>
    <row r="32" spans="1:9" x14ac:dyDescent="0.25">
      <c r="A32" s="10">
        <v>2</v>
      </c>
      <c r="B32" s="71">
        <v>1414077</v>
      </c>
      <c r="C32" s="89" t="s">
        <v>97</v>
      </c>
      <c r="D32" s="71"/>
      <c r="E32" s="70"/>
      <c r="F32" s="38" t="s">
        <v>74</v>
      </c>
      <c r="G32" s="90" t="s">
        <v>101</v>
      </c>
    </row>
    <row r="33" spans="1:7" x14ac:dyDescent="0.25">
      <c r="A33" s="10">
        <v>5</v>
      </c>
      <c r="B33" s="69">
        <v>1306346</v>
      </c>
      <c r="C33" s="81" t="s">
        <v>82</v>
      </c>
      <c r="D33" s="80">
        <v>1306331</v>
      </c>
      <c r="E33" s="72" t="s">
        <v>89</v>
      </c>
      <c r="F33" s="38" t="s">
        <v>77</v>
      </c>
      <c r="G33" s="90" t="s">
        <v>92</v>
      </c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topLeftCell="F1" workbookViewId="0">
      <selection activeCell="W9" sqref="W9"/>
    </sheetView>
  </sheetViews>
  <sheetFormatPr defaultRowHeight="15" x14ac:dyDescent="0.25"/>
  <cols>
    <col min="1" max="1" width="5.28515625" style="39" customWidth="1"/>
    <col min="2" max="2" width="10.5703125" style="39" customWidth="1"/>
    <col min="3" max="3" width="25.42578125" style="10" customWidth="1"/>
    <col min="4" max="4" width="4.85546875" style="10" customWidth="1"/>
    <col min="5" max="5" width="16.5703125" style="10" customWidth="1"/>
    <col min="6" max="6" width="5.140625" style="10" customWidth="1"/>
    <col min="7" max="10" width="9.42578125" style="10" customWidth="1"/>
    <col min="11" max="11" width="6.7109375" style="39" customWidth="1"/>
    <col min="12" max="17" width="9.42578125" style="10" customWidth="1"/>
    <col min="18" max="18" width="6.140625" style="39" customWidth="1"/>
    <col min="19" max="21" width="9.42578125" style="10" customWidth="1"/>
    <col min="22" max="22" width="11" style="10" customWidth="1"/>
    <col min="23" max="23" width="11.140625" style="10" customWidth="1"/>
    <col min="24" max="24" width="9.42578125" style="10" customWidth="1"/>
    <col min="25" max="25" width="7" style="39" customWidth="1"/>
    <col min="26" max="16384" width="9.140625" style="39"/>
  </cols>
  <sheetData>
    <row r="1" spans="1:25" ht="63.75" customHeight="1" x14ac:dyDescent="0.25">
      <c r="A1" s="96"/>
      <c r="B1" s="96" t="s">
        <v>158</v>
      </c>
      <c r="C1" s="5" t="s">
        <v>2</v>
      </c>
      <c r="D1" s="25" t="s">
        <v>4</v>
      </c>
      <c r="E1" s="25" t="s">
        <v>5</v>
      </c>
      <c r="F1" s="25" t="s">
        <v>80</v>
      </c>
      <c r="G1" s="25" t="s">
        <v>142</v>
      </c>
      <c r="H1" s="25" t="s">
        <v>143</v>
      </c>
      <c r="I1" s="25" t="s">
        <v>144</v>
      </c>
      <c r="J1" s="25" t="s">
        <v>145</v>
      </c>
      <c r="K1" s="25" t="s">
        <v>7</v>
      </c>
      <c r="L1" s="25" t="s">
        <v>148</v>
      </c>
      <c r="M1" s="25" t="s">
        <v>149</v>
      </c>
      <c r="N1" s="25" t="s">
        <v>150</v>
      </c>
      <c r="O1" s="25" t="s">
        <v>151</v>
      </c>
      <c r="P1" s="25" t="s">
        <v>146</v>
      </c>
      <c r="Q1" s="25" t="s">
        <v>147</v>
      </c>
      <c r="R1" s="25" t="s">
        <v>43</v>
      </c>
      <c r="S1" s="25" t="s">
        <v>153</v>
      </c>
      <c r="T1" s="25" t="s">
        <v>154</v>
      </c>
      <c r="U1" s="25" t="s">
        <v>152</v>
      </c>
      <c r="V1" s="25" t="s">
        <v>156</v>
      </c>
      <c r="W1" s="25" t="s">
        <v>157</v>
      </c>
      <c r="X1" s="25" t="s">
        <v>155</v>
      </c>
      <c r="Y1" s="26" t="s">
        <v>9</v>
      </c>
    </row>
    <row r="2" spans="1:25" ht="18" customHeight="1" x14ac:dyDescent="0.25">
      <c r="A2" s="6" t="s">
        <v>0</v>
      </c>
      <c r="B2" s="36" t="s">
        <v>1</v>
      </c>
      <c r="C2" s="37" t="s">
        <v>2</v>
      </c>
      <c r="D2" s="37"/>
      <c r="E2" s="31"/>
      <c r="F2" s="31"/>
      <c r="G2" s="31">
        <v>10</v>
      </c>
      <c r="H2" s="31">
        <v>10</v>
      </c>
      <c r="I2" s="31">
        <v>10</v>
      </c>
      <c r="J2" s="31">
        <v>5</v>
      </c>
      <c r="K2" s="31">
        <v>10</v>
      </c>
      <c r="L2" s="31">
        <v>3</v>
      </c>
      <c r="M2" s="31">
        <v>3</v>
      </c>
      <c r="N2" s="31">
        <v>3</v>
      </c>
      <c r="O2" s="31">
        <v>2</v>
      </c>
      <c r="P2" s="31">
        <v>2</v>
      </c>
      <c r="Q2" s="31">
        <v>2</v>
      </c>
      <c r="R2" s="31">
        <v>10</v>
      </c>
      <c r="S2" s="31">
        <v>5</v>
      </c>
      <c r="T2" s="31">
        <v>5</v>
      </c>
      <c r="U2" s="31">
        <v>7.5</v>
      </c>
      <c r="V2" s="31">
        <v>10</v>
      </c>
      <c r="W2" s="31">
        <v>10</v>
      </c>
      <c r="X2" s="31">
        <v>15</v>
      </c>
      <c r="Y2" s="31">
        <v>30</v>
      </c>
    </row>
    <row r="3" spans="1:25" ht="18" customHeight="1" x14ac:dyDescent="0.25">
      <c r="A3" s="73">
        <v>1</v>
      </c>
      <c r="B3" s="105">
        <v>1315097</v>
      </c>
      <c r="C3" s="116" t="s">
        <v>159</v>
      </c>
      <c r="D3" s="29">
        <v>1</v>
      </c>
      <c r="E3" s="55" t="s">
        <v>77</v>
      </c>
      <c r="F3" s="55"/>
      <c r="G3" s="50">
        <v>10</v>
      </c>
      <c r="H3" s="50">
        <v>10</v>
      </c>
      <c r="I3" s="50"/>
      <c r="J3" s="50">
        <f>((LARGE(G3:I3,1)+LARGE(G3:I3,2))/20)*5</f>
        <v>5</v>
      </c>
      <c r="K3" s="45">
        <f>MidTermPresentation!J4/2</f>
        <v>10</v>
      </c>
      <c r="L3" s="50">
        <v>3</v>
      </c>
      <c r="M3" s="50">
        <v>3</v>
      </c>
      <c r="N3" s="50">
        <f>SUM(L3,M3)/2</f>
        <v>3</v>
      </c>
      <c r="O3" s="50">
        <v>1</v>
      </c>
      <c r="P3" s="50">
        <v>1</v>
      </c>
      <c r="Q3" s="50">
        <f>SUM(O3,P3)/2</f>
        <v>1</v>
      </c>
      <c r="R3" s="45">
        <f>CodeDemo!H4</f>
        <v>7.5</v>
      </c>
      <c r="S3" s="50">
        <v>4.5</v>
      </c>
      <c r="T3" s="50">
        <v>4.5</v>
      </c>
      <c r="U3" s="50">
        <f>((S3+T3)/10)*7.5</f>
        <v>6.75</v>
      </c>
      <c r="V3" s="50">
        <v>10</v>
      </c>
      <c r="W3" s="50">
        <v>10</v>
      </c>
      <c r="X3" s="50">
        <f>((V3+W3)/20)*15</f>
        <v>15</v>
      </c>
      <c r="Y3" s="45">
        <f>FinalGrades!N4</f>
        <v>29.25</v>
      </c>
    </row>
    <row r="4" spans="1:25" ht="18" customHeight="1" x14ac:dyDescent="0.25">
      <c r="A4" s="73">
        <v>2</v>
      </c>
      <c r="B4" s="105">
        <v>1109747</v>
      </c>
      <c r="C4" s="117" t="s">
        <v>209</v>
      </c>
      <c r="D4" s="29">
        <v>1</v>
      </c>
      <c r="E4" s="55" t="s">
        <v>77</v>
      </c>
      <c r="F4" s="55"/>
      <c r="G4" s="50">
        <v>10</v>
      </c>
      <c r="H4" s="50">
        <v>10</v>
      </c>
      <c r="I4" s="50"/>
      <c r="J4" s="50">
        <f t="shared" ref="J4:J46" si="0">((LARGE(G4:I4,1)+LARGE(G4:I4,2))/20)*5</f>
        <v>5</v>
      </c>
      <c r="K4" s="45">
        <f>MidTermPresentation!J5/2</f>
        <v>10</v>
      </c>
      <c r="L4" s="50">
        <v>2</v>
      </c>
      <c r="M4" s="50">
        <v>3</v>
      </c>
      <c r="N4" s="50">
        <f t="shared" ref="N4:N45" si="1">SUM(L4,M4)/2</f>
        <v>2.5</v>
      </c>
      <c r="O4" s="50">
        <v>1</v>
      </c>
      <c r="P4" s="50">
        <v>1</v>
      </c>
      <c r="Q4" s="50">
        <f t="shared" ref="Q4:Q45" si="2">SUM(O4,P4)/2</f>
        <v>1</v>
      </c>
      <c r="R4" s="45">
        <f>CodeDemo!H5</f>
        <v>7</v>
      </c>
      <c r="S4" s="50">
        <v>4.5</v>
      </c>
      <c r="T4" s="50">
        <v>4.5</v>
      </c>
      <c r="U4" s="50">
        <f t="shared" ref="U4:U45" si="3">((S4+T4)/10)*7.5</f>
        <v>6.75</v>
      </c>
      <c r="V4" s="50">
        <v>10</v>
      </c>
      <c r="W4" s="50">
        <v>10</v>
      </c>
      <c r="X4" s="50">
        <f t="shared" ref="X4:X45" si="4">((V4+W4)/20)*15</f>
        <v>15</v>
      </c>
      <c r="Y4" s="45">
        <f>FinalGrades!N5</f>
        <v>29.25</v>
      </c>
    </row>
    <row r="5" spans="1:25" ht="18" customHeight="1" x14ac:dyDescent="0.25">
      <c r="A5" s="73">
        <v>3</v>
      </c>
      <c r="B5" s="105">
        <v>1317592</v>
      </c>
      <c r="C5" s="116" t="s">
        <v>160</v>
      </c>
      <c r="D5" s="29">
        <v>2</v>
      </c>
      <c r="E5" s="55" t="s">
        <v>77</v>
      </c>
      <c r="F5" s="55"/>
      <c r="G5" s="50">
        <v>8</v>
      </c>
      <c r="H5" s="50">
        <v>8</v>
      </c>
      <c r="I5" s="50"/>
      <c r="J5" s="50">
        <f t="shared" si="0"/>
        <v>4</v>
      </c>
      <c r="K5" s="45">
        <f>MidTermPresentation!J6/2</f>
        <v>8</v>
      </c>
      <c r="L5" s="50">
        <v>1</v>
      </c>
      <c r="M5" s="50">
        <v>2</v>
      </c>
      <c r="N5" s="50">
        <f t="shared" si="1"/>
        <v>1.5</v>
      </c>
      <c r="O5" s="50">
        <v>2</v>
      </c>
      <c r="P5" s="50">
        <v>1</v>
      </c>
      <c r="Q5" s="50">
        <f t="shared" si="2"/>
        <v>1.5</v>
      </c>
      <c r="R5" s="45">
        <f>CodeDemo!H6</f>
        <v>7.5</v>
      </c>
      <c r="S5" s="50">
        <v>5</v>
      </c>
      <c r="T5" s="50">
        <v>5</v>
      </c>
      <c r="U5" s="50">
        <f t="shared" si="3"/>
        <v>7.5</v>
      </c>
      <c r="V5" s="50">
        <v>10</v>
      </c>
      <c r="W5" s="50">
        <v>10</v>
      </c>
      <c r="X5" s="50">
        <f t="shared" si="4"/>
        <v>15</v>
      </c>
      <c r="Y5" s="45">
        <f>FinalGrades!N6</f>
        <v>29.25</v>
      </c>
    </row>
    <row r="6" spans="1:25" x14ac:dyDescent="0.25">
      <c r="A6" s="73">
        <v>4</v>
      </c>
      <c r="B6" s="105">
        <v>1207273</v>
      </c>
      <c r="C6" s="116" t="s">
        <v>161</v>
      </c>
      <c r="D6" s="29">
        <v>2</v>
      </c>
      <c r="E6" s="55" t="s">
        <v>77</v>
      </c>
      <c r="F6" s="55"/>
      <c r="G6" s="50">
        <v>8</v>
      </c>
      <c r="H6" s="50">
        <v>8</v>
      </c>
      <c r="I6" s="50"/>
      <c r="J6" s="50">
        <f t="shared" si="0"/>
        <v>4</v>
      </c>
      <c r="K6" s="45">
        <f>MidTermPresentation!J7/2</f>
        <v>8</v>
      </c>
      <c r="L6" s="50">
        <v>1</v>
      </c>
      <c r="M6" s="50">
        <v>1</v>
      </c>
      <c r="N6" s="50">
        <f t="shared" si="1"/>
        <v>1</v>
      </c>
      <c r="O6" s="50">
        <v>2</v>
      </c>
      <c r="P6" s="50">
        <v>1</v>
      </c>
      <c r="Q6" s="50">
        <f t="shared" si="2"/>
        <v>1.5</v>
      </c>
      <c r="R6" s="45">
        <f>CodeDemo!H7</f>
        <v>5</v>
      </c>
      <c r="S6" s="50">
        <v>5</v>
      </c>
      <c r="T6" s="50">
        <v>5</v>
      </c>
      <c r="U6" s="50">
        <f t="shared" si="3"/>
        <v>7.5</v>
      </c>
      <c r="V6" s="50">
        <v>10</v>
      </c>
      <c r="W6" s="50">
        <v>10</v>
      </c>
      <c r="X6" s="50">
        <f t="shared" si="4"/>
        <v>15</v>
      </c>
      <c r="Y6" s="45">
        <f>FinalGrades!N7</f>
        <v>29.25</v>
      </c>
    </row>
    <row r="7" spans="1:25" ht="15" customHeight="1" x14ac:dyDescent="0.25">
      <c r="A7" s="73">
        <v>5</v>
      </c>
      <c r="B7" s="105">
        <v>1316630</v>
      </c>
      <c r="C7" s="116" t="s">
        <v>162</v>
      </c>
      <c r="D7" s="29">
        <v>3</v>
      </c>
      <c r="E7" s="55" t="s">
        <v>195</v>
      </c>
      <c r="F7" s="55"/>
      <c r="G7" s="50">
        <v>10</v>
      </c>
      <c r="H7" s="50">
        <v>10</v>
      </c>
      <c r="I7" s="50"/>
      <c r="J7" s="50">
        <f t="shared" si="0"/>
        <v>5</v>
      </c>
      <c r="K7" s="45">
        <f>MidTermPresentation!J8/2</f>
        <v>9.5</v>
      </c>
      <c r="L7" s="50">
        <v>1</v>
      </c>
      <c r="M7" s="50">
        <v>2</v>
      </c>
      <c r="N7" s="50">
        <f t="shared" si="1"/>
        <v>1.5</v>
      </c>
      <c r="O7" s="50">
        <v>1</v>
      </c>
      <c r="P7" s="50">
        <v>1</v>
      </c>
      <c r="Q7" s="50">
        <f t="shared" si="2"/>
        <v>1</v>
      </c>
      <c r="R7" s="45">
        <f>CodeDemo!H8</f>
        <v>5.5</v>
      </c>
      <c r="S7" s="50">
        <v>5</v>
      </c>
      <c r="T7" s="50">
        <v>5</v>
      </c>
      <c r="U7" s="50">
        <f t="shared" si="3"/>
        <v>7.5</v>
      </c>
      <c r="V7" s="50">
        <v>9.5</v>
      </c>
      <c r="W7" s="50">
        <v>9.5</v>
      </c>
      <c r="X7" s="50">
        <f t="shared" si="4"/>
        <v>14.25</v>
      </c>
      <c r="Y7" s="45">
        <f>FinalGrades!N8</f>
        <v>29.25</v>
      </c>
    </row>
    <row r="8" spans="1:25" x14ac:dyDescent="0.25">
      <c r="A8" s="73">
        <v>6</v>
      </c>
      <c r="B8" s="105">
        <v>1316689</v>
      </c>
      <c r="C8" s="116" t="s">
        <v>163</v>
      </c>
      <c r="D8" s="29">
        <v>3</v>
      </c>
      <c r="E8" s="55" t="s">
        <v>195</v>
      </c>
      <c r="F8" s="55"/>
      <c r="G8" s="50">
        <v>10</v>
      </c>
      <c r="H8" s="50">
        <v>10</v>
      </c>
      <c r="I8" s="50"/>
      <c r="J8" s="50">
        <f t="shared" si="0"/>
        <v>5</v>
      </c>
      <c r="K8" s="45">
        <f>MidTermPresentation!J9/2</f>
        <v>9.5</v>
      </c>
      <c r="L8" s="50">
        <v>2</v>
      </c>
      <c r="M8" s="50">
        <v>3</v>
      </c>
      <c r="N8" s="50">
        <f t="shared" si="1"/>
        <v>2.5</v>
      </c>
      <c r="O8" s="50">
        <v>1</v>
      </c>
      <c r="P8" s="50">
        <v>1</v>
      </c>
      <c r="Q8" s="50">
        <f t="shared" si="2"/>
        <v>1</v>
      </c>
      <c r="R8" s="45">
        <f>CodeDemo!H9</f>
        <v>8</v>
      </c>
      <c r="S8" s="50">
        <v>5</v>
      </c>
      <c r="T8" s="50">
        <v>5</v>
      </c>
      <c r="U8" s="50">
        <f t="shared" si="3"/>
        <v>7.5</v>
      </c>
      <c r="V8" s="50">
        <v>9.5</v>
      </c>
      <c r="W8" s="50">
        <v>9.5</v>
      </c>
      <c r="X8" s="50">
        <f t="shared" si="4"/>
        <v>14.25</v>
      </c>
      <c r="Y8" s="45">
        <f>FinalGrades!N9</f>
        <v>29.25</v>
      </c>
    </row>
    <row r="9" spans="1:25" ht="15" customHeight="1" x14ac:dyDescent="0.25">
      <c r="A9" s="73">
        <v>7</v>
      </c>
      <c r="B9" s="105">
        <v>1317208</v>
      </c>
      <c r="C9" s="85" t="s">
        <v>210</v>
      </c>
      <c r="D9" s="29">
        <v>4</v>
      </c>
      <c r="E9" s="55" t="s">
        <v>195</v>
      </c>
      <c r="F9" s="55"/>
      <c r="G9" s="50">
        <v>9.5</v>
      </c>
      <c r="H9" s="50">
        <v>9.5</v>
      </c>
      <c r="I9" s="50"/>
      <c r="J9" s="50">
        <f t="shared" si="0"/>
        <v>4.75</v>
      </c>
      <c r="K9" s="45">
        <f>MidTermPresentation!J10/2</f>
        <v>8.75</v>
      </c>
      <c r="L9" s="50">
        <v>2</v>
      </c>
      <c r="M9" s="50">
        <v>2</v>
      </c>
      <c r="N9" s="50">
        <f t="shared" si="1"/>
        <v>2</v>
      </c>
      <c r="O9" s="50">
        <v>1</v>
      </c>
      <c r="P9" s="50">
        <v>1</v>
      </c>
      <c r="Q9" s="50">
        <f t="shared" si="2"/>
        <v>1</v>
      </c>
      <c r="R9" s="45">
        <f>CodeDemo!H10</f>
        <v>5.5</v>
      </c>
      <c r="S9" s="50">
        <v>5</v>
      </c>
      <c r="T9" s="50">
        <v>5</v>
      </c>
      <c r="U9" s="50">
        <f t="shared" si="3"/>
        <v>7.5</v>
      </c>
      <c r="V9" s="50">
        <v>10</v>
      </c>
      <c r="W9" s="50">
        <v>10</v>
      </c>
      <c r="X9" s="50">
        <f t="shared" si="4"/>
        <v>15</v>
      </c>
      <c r="Y9" s="45">
        <f>FinalGrades!N10</f>
        <v>29.25</v>
      </c>
    </row>
    <row r="10" spans="1:25" x14ac:dyDescent="0.25">
      <c r="A10" s="73">
        <v>8</v>
      </c>
      <c r="B10" s="105">
        <v>1318745</v>
      </c>
      <c r="C10" s="116" t="s">
        <v>164</v>
      </c>
      <c r="D10" s="29">
        <v>4</v>
      </c>
      <c r="E10" s="55" t="s">
        <v>195</v>
      </c>
      <c r="F10" s="55"/>
      <c r="G10" s="50">
        <v>9.5</v>
      </c>
      <c r="H10" s="50">
        <v>9.5</v>
      </c>
      <c r="I10" s="50"/>
      <c r="J10" s="50">
        <f t="shared" si="0"/>
        <v>4.75</v>
      </c>
      <c r="K10" s="45">
        <f>MidTermPresentation!J11/2</f>
        <v>8.75</v>
      </c>
      <c r="L10" s="50">
        <v>2</v>
      </c>
      <c r="M10" s="50">
        <v>3</v>
      </c>
      <c r="N10" s="50">
        <f t="shared" si="1"/>
        <v>2.5</v>
      </c>
      <c r="O10" s="50">
        <v>1</v>
      </c>
      <c r="P10" s="50">
        <v>1</v>
      </c>
      <c r="Q10" s="50">
        <f t="shared" si="2"/>
        <v>1</v>
      </c>
      <c r="R10" s="45">
        <f>CodeDemo!H11</f>
        <v>8</v>
      </c>
      <c r="S10" s="50">
        <v>5</v>
      </c>
      <c r="T10" s="50">
        <v>5</v>
      </c>
      <c r="U10" s="50">
        <f t="shared" si="3"/>
        <v>7.5</v>
      </c>
      <c r="V10" s="50">
        <v>10</v>
      </c>
      <c r="W10" s="50">
        <v>10</v>
      </c>
      <c r="X10" s="50">
        <f t="shared" si="4"/>
        <v>15</v>
      </c>
      <c r="Y10" s="45">
        <f>FinalGrades!N11</f>
        <v>29.25</v>
      </c>
    </row>
    <row r="11" spans="1:25" x14ac:dyDescent="0.25">
      <c r="A11" s="73">
        <v>9</v>
      </c>
      <c r="B11" s="105">
        <v>1317972</v>
      </c>
      <c r="C11" s="118" t="s">
        <v>211</v>
      </c>
      <c r="D11" s="29">
        <v>5</v>
      </c>
      <c r="E11" s="55" t="s">
        <v>76</v>
      </c>
      <c r="F11" s="55"/>
      <c r="G11" s="50">
        <v>8.5</v>
      </c>
      <c r="H11" s="50">
        <v>10</v>
      </c>
      <c r="I11" s="50"/>
      <c r="J11" s="50">
        <f t="shared" si="0"/>
        <v>4.625</v>
      </c>
      <c r="K11" s="45">
        <f>MidTermPresentation!J12/2</f>
        <v>8.875</v>
      </c>
      <c r="L11" s="50">
        <v>2</v>
      </c>
      <c r="M11" s="50">
        <v>2</v>
      </c>
      <c r="N11" s="50">
        <f t="shared" si="1"/>
        <v>2</v>
      </c>
      <c r="O11" s="50">
        <v>2</v>
      </c>
      <c r="P11" s="50">
        <v>2</v>
      </c>
      <c r="Q11" s="50">
        <f t="shared" si="2"/>
        <v>2</v>
      </c>
      <c r="R11" s="45">
        <f>CodeDemo!H12</f>
        <v>9</v>
      </c>
      <c r="S11" s="50">
        <v>4</v>
      </c>
      <c r="T11" s="50">
        <v>4</v>
      </c>
      <c r="U11" s="50">
        <f t="shared" si="3"/>
        <v>6</v>
      </c>
      <c r="V11" s="50">
        <v>10</v>
      </c>
      <c r="W11" s="50">
        <v>10</v>
      </c>
      <c r="X11" s="50">
        <f t="shared" si="4"/>
        <v>15</v>
      </c>
      <c r="Y11" s="45">
        <f>FinalGrades!N12</f>
        <v>26.25</v>
      </c>
    </row>
    <row r="12" spans="1:25" x14ac:dyDescent="0.25">
      <c r="A12" s="73">
        <v>10</v>
      </c>
      <c r="B12" s="105">
        <v>1323204</v>
      </c>
      <c r="C12" s="116" t="s">
        <v>165</v>
      </c>
      <c r="D12" s="38">
        <v>5</v>
      </c>
      <c r="E12" s="55" t="s">
        <v>76</v>
      </c>
      <c r="F12" s="55"/>
      <c r="G12" s="50">
        <v>8.5</v>
      </c>
      <c r="H12" s="50">
        <v>10</v>
      </c>
      <c r="I12" s="50"/>
      <c r="J12" s="50">
        <f t="shared" si="0"/>
        <v>4.625</v>
      </c>
      <c r="K12" s="45">
        <f>MidTermPresentation!J13/2</f>
        <v>8.875</v>
      </c>
      <c r="L12" s="50">
        <v>2</v>
      </c>
      <c r="M12" s="50">
        <v>2</v>
      </c>
      <c r="N12" s="50">
        <f t="shared" si="1"/>
        <v>2</v>
      </c>
      <c r="O12" s="50">
        <v>2</v>
      </c>
      <c r="P12" s="50">
        <v>2</v>
      </c>
      <c r="Q12" s="50">
        <f t="shared" si="2"/>
        <v>2</v>
      </c>
      <c r="R12" s="45">
        <f>CodeDemo!H13</f>
        <v>9</v>
      </c>
      <c r="S12" s="50">
        <v>4</v>
      </c>
      <c r="T12" s="50">
        <v>4</v>
      </c>
      <c r="U12" s="50">
        <f t="shared" si="3"/>
        <v>6</v>
      </c>
      <c r="V12" s="50">
        <v>10</v>
      </c>
      <c r="W12" s="50">
        <v>10</v>
      </c>
      <c r="X12" s="50">
        <f t="shared" si="4"/>
        <v>15</v>
      </c>
      <c r="Y12" s="45">
        <f>FinalGrades!N13</f>
        <v>26.25</v>
      </c>
    </row>
    <row r="13" spans="1:25" x14ac:dyDescent="0.25">
      <c r="A13" s="73">
        <v>11</v>
      </c>
      <c r="B13" s="105">
        <v>1208467</v>
      </c>
      <c r="C13" s="116" t="s">
        <v>166</v>
      </c>
      <c r="D13" s="38">
        <v>6</v>
      </c>
      <c r="E13" s="55" t="s">
        <v>196</v>
      </c>
      <c r="F13" s="55"/>
      <c r="G13" s="50">
        <v>10</v>
      </c>
      <c r="H13" s="50">
        <v>10</v>
      </c>
      <c r="I13" s="50"/>
      <c r="J13" s="50">
        <f t="shared" si="0"/>
        <v>5</v>
      </c>
      <c r="K13" s="45">
        <f>MidTermPresentation!J14/2</f>
        <v>8.125</v>
      </c>
      <c r="L13" s="50">
        <v>3</v>
      </c>
      <c r="M13" s="50">
        <v>3</v>
      </c>
      <c r="N13" s="50">
        <f t="shared" si="1"/>
        <v>3</v>
      </c>
      <c r="O13" s="50">
        <v>1</v>
      </c>
      <c r="P13" s="50">
        <v>1</v>
      </c>
      <c r="Q13" s="50">
        <f t="shared" si="2"/>
        <v>1</v>
      </c>
      <c r="R13" s="45">
        <f>CodeDemo!H14</f>
        <v>9</v>
      </c>
      <c r="S13" s="50">
        <v>4</v>
      </c>
      <c r="T13" s="50">
        <v>4</v>
      </c>
      <c r="U13" s="50">
        <f t="shared" si="3"/>
        <v>6</v>
      </c>
      <c r="V13" s="50">
        <v>10</v>
      </c>
      <c r="W13" s="50">
        <v>10</v>
      </c>
      <c r="X13" s="50">
        <f t="shared" si="4"/>
        <v>15</v>
      </c>
      <c r="Y13" s="45">
        <f>FinalGrades!N14</f>
        <v>25.5</v>
      </c>
    </row>
    <row r="14" spans="1:25" x14ac:dyDescent="0.25">
      <c r="A14" s="73">
        <v>12</v>
      </c>
      <c r="B14" s="105">
        <v>1316353</v>
      </c>
      <c r="C14" s="116" t="s">
        <v>167</v>
      </c>
      <c r="D14" s="38">
        <v>6</v>
      </c>
      <c r="E14" s="55" t="s">
        <v>196</v>
      </c>
      <c r="F14" s="55"/>
      <c r="G14" s="50">
        <v>10</v>
      </c>
      <c r="H14" s="50">
        <v>10</v>
      </c>
      <c r="I14" s="50"/>
      <c r="J14" s="50">
        <f t="shared" si="0"/>
        <v>5</v>
      </c>
      <c r="K14" s="45">
        <f>MidTermPresentation!J15/2</f>
        <v>8.125</v>
      </c>
      <c r="L14" s="50">
        <v>3</v>
      </c>
      <c r="M14" s="50">
        <v>3</v>
      </c>
      <c r="N14" s="50">
        <f t="shared" si="1"/>
        <v>3</v>
      </c>
      <c r="O14" s="50">
        <v>1</v>
      </c>
      <c r="P14" s="50">
        <v>1</v>
      </c>
      <c r="Q14" s="50">
        <f t="shared" si="2"/>
        <v>1</v>
      </c>
      <c r="R14" s="45">
        <f>CodeDemo!H15</f>
        <v>9</v>
      </c>
      <c r="S14" s="50">
        <v>4</v>
      </c>
      <c r="T14" s="50">
        <v>4</v>
      </c>
      <c r="U14" s="50">
        <f t="shared" si="3"/>
        <v>6</v>
      </c>
      <c r="V14" s="50">
        <v>10</v>
      </c>
      <c r="W14" s="50">
        <v>10</v>
      </c>
      <c r="X14" s="50">
        <f t="shared" si="4"/>
        <v>15</v>
      </c>
      <c r="Y14" s="45">
        <f>FinalGrades!N15</f>
        <v>25.5</v>
      </c>
    </row>
    <row r="15" spans="1:25" x14ac:dyDescent="0.25">
      <c r="A15" s="73">
        <v>13</v>
      </c>
      <c r="B15" s="105">
        <v>1317381</v>
      </c>
      <c r="C15" s="116" t="s">
        <v>168</v>
      </c>
      <c r="D15" s="38">
        <v>7</v>
      </c>
      <c r="E15" s="55" t="s">
        <v>196</v>
      </c>
      <c r="F15" s="55"/>
      <c r="G15" s="50">
        <v>8</v>
      </c>
      <c r="H15" s="50">
        <v>7.5</v>
      </c>
      <c r="I15" s="50"/>
      <c r="J15" s="50">
        <f t="shared" si="0"/>
        <v>3.875</v>
      </c>
      <c r="K15" s="45">
        <f>MidTermPresentation!J16/2</f>
        <v>7.5</v>
      </c>
      <c r="L15" s="50">
        <v>1</v>
      </c>
      <c r="M15" s="50">
        <v>1</v>
      </c>
      <c r="N15" s="50">
        <f t="shared" si="1"/>
        <v>1</v>
      </c>
      <c r="O15" s="50">
        <v>1</v>
      </c>
      <c r="P15" s="50">
        <v>2</v>
      </c>
      <c r="Q15" s="50">
        <f t="shared" si="2"/>
        <v>1.5</v>
      </c>
      <c r="R15" s="45">
        <f>CodeDemo!H16</f>
        <v>5.5</v>
      </c>
      <c r="S15" s="50">
        <v>4</v>
      </c>
      <c r="T15" s="50">
        <v>4</v>
      </c>
      <c r="U15" s="50">
        <f t="shared" si="3"/>
        <v>6</v>
      </c>
      <c r="V15" s="50">
        <v>9.5</v>
      </c>
      <c r="W15" s="50">
        <v>9.5</v>
      </c>
      <c r="X15" s="50">
        <f t="shared" si="4"/>
        <v>14.25</v>
      </c>
      <c r="Y15" s="45">
        <f>FinalGrades!N16</f>
        <v>24.75</v>
      </c>
    </row>
    <row r="16" spans="1:25" x14ac:dyDescent="0.25">
      <c r="A16" s="73">
        <v>14</v>
      </c>
      <c r="B16" s="105">
        <v>1317703</v>
      </c>
      <c r="C16" s="116" t="s">
        <v>169</v>
      </c>
      <c r="D16" s="38">
        <v>7</v>
      </c>
      <c r="E16" s="55" t="s">
        <v>196</v>
      </c>
      <c r="F16" s="55"/>
      <c r="G16" s="50">
        <v>8</v>
      </c>
      <c r="H16" s="50">
        <v>7.5</v>
      </c>
      <c r="I16" s="50"/>
      <c r="J16" s="50">
        <f t="shared" si="0"/>
        <v>3.875</v>
      </c>
      <c r="K16" s="45">
        <f>MidTermPresentation!J17/2</f>
        <v>7.5</v>
      </c>
      <c r="L16" s="50">
        <v>3</v>
      </c>
      <c r="M16" s="50">
        <v>2</v>
      </c>
      <c r="N16" s="50">
        <f t="shared" si="1"/>
        <v>2.5</v>
      </c>
      <c r="O16" s="50">
        <v>1</v>
      </c>
      <c r="P16" s="50">
        <v>2</v>
      </c>
      <c r="Q16" s="50">
        <f t="shared" si="2"/>
        <v>1.5</v>
      </c>
      <c r="R16" s="45">
        <f>CodeDemo!H17</f>
        <v>8</v>
      </c>
      <c r="S16" s="50">
        <v>4</v>
      </c>
      <c r="T16" s="50">
        <v>4</v>
      </c>
      <c r="U16" s="50">
        <f t="shared" si="3"/>
        <v>6</v>
      </c>
      <c r="V16" s="50">
        <v>9.5</v>
      </c>
      <c r="W16" s="50">
        <v>9.5</v>
      </c>
      <c r="X16" s="50">
        <f t="shared" si="4"/>
        <v>14.25</v>
      </c>
      <c r="Y16" s="45">
        <f>FinalGrades!N17</f>
        <v>24.75</v>
      </c>
    </row>
    <row r="17" spans="1:25" x14ac:dyDescent="0.25">
      <c r="A17" s="73">
        <v>15</v>
      </c>
      <c r="B17" s="105">
        <v>1318277</v>
      </c>
      <c r="C17" s="105" t="s">
        <v>212</v>
      </c>
      <c r="D17" s="38">
        <v>8</v>
      </c>
      <c r="E17" s="55" t="s">
        <v>93</v>
      </c>
      <c r="F17" s="55"/>
      <c r="G17" s="50">
        <v>10</v>
      </c>
      <c r="H17" s="50">
        <v>9.5</v>
      </c>
      <c r="I17" s="50"/>
      <c r="J17" s="50">
        <f t="shared" si="0"/>
        <v>4.875</v>
      </c>
      <c r="K17" s="45">
        <f>MidTermPresentation!J18/2</f>
        <v>9.875</v>
      </c>
      <c r="L17" s="50">
        <v>1</v>
      </c>
      <c r="M17" s="50">
        <v>1</v>
      </c>
      <c r="N17" s="50">
        <f t="shared" si="1"/>
        <v>1</v>
      </c>
      <c r="O17" s="50">
        <v>2</v>
      </c>
      <c r="P17" s="50">
        <v>2</v>
      </c>
      <c r="Q17" s="50">
        <f t="shared" si="2"/>
        <v>2</v>
      </c>
      <c r="R17" s="45">
        <f>CodeDemo!H18</f>
        <v>7.5</v>
      </c>
      <c r="S17" s="50">
        <v>5</v>
      </c>
      <c r="T17" s="50">
        <v>5</v>
      </c>
      <c r="U17" s="50">
        <f t="shared" si="3"/>
        <v>7.5</v>
      </c>
      <c r="V17" s="50">
        <v>10</v>
      </c>
      <c r="W17" s="50">
        <v>10</v>
      </c>
      <c r="X17" s="50">
        <f t="shared" si="4"/>
        <v>15</v>
      </c>
      <c r="Y17" s="45">
        <f>FinalGrades!N18</f>
        <v>28.5</v>
      </c>
    </row>
    <row r="18" spans="1:25" x14ac:dyDescent="0.25">
      <c r="A18" s="73">
        <v>16</v>
      </c>
      <c r="B18" s="105">
        <v>1318278</v>
      </c>
      <c r="C18" s="105" t="s">
        <v>213</v>
      </c>
      <c r="D18" s="38">
        <v>8</v>
      </c>
      <c r="E18" s="55" t="s">
        <v>93</v>
      </c>
      <c r="F18" s="55"/>
      <c r="G18" s="50">
        <v>10</v>
      </c>
      <c r="H18" s="50">
        <v>9.5</v>
      </c>
      <c r="I18" s="50"/>
      <c r="J18" s="50">
        <f t="shared" si="0"/>
        <v>4.875</v>
      </c>
      <c r="K18" s="45">
        <f>MidTermPresentation!J19/2</f>
        <v>9.875</v>
      </c>
      <c r="L18" s="50">
        <v>1</v>
      </c>
      <c r="M18" s="50">
        <v>1</v>
      </c>
      <c r="N18" s="50">
        <f t="shared" si="1"/>
        <v>1</v>
      </c>
      <c r="O18" s="50">
        <v>2</v>
      </c>
      <c r="P18" s="50">
        <v>2</v>
      </c>
      <c r="Q18" s="50">
        <f t="shared" si="2"/>
        <v>2</v>
      </c>
      <c r="R18" s="45">
        <f>CodeDemo!H19</f>
        <v>7.5</v>
      </c>
      <c r="S18" s="50">
        <v>5</v>
      </c>
      <c r="T18" s="50">
        <v>5</v>
      </c>
      <c r="U18" s="50">
        <f t="shared" si="3"/>
        <v>7.5</v>
      </c>
      <c r="V18" s="50">
        <v>10</v>
      </c>
      <c r="W18" s="50">
        <v>10</v>
      </c>
      <c r="X18" s="50">
        <f t="shared" si="4"/>
        <v>15</v>
      </c>
      <c r="Y18" s="45">
        <f>FinalGrades!N19</f>
        <v>28.5</v>
      </c>
    </row>
    <row r="19" spans="1:25" x14ac:dyDescent="0.25">
      <c r="A19" s="73">
        <v>17</v>
      </c>
      <c r="B19" s="105">
        <v>1318102</v>
      </c>
      <c r="C19" s="40" t="s">
        <v>170</v>
      </c>
      <c r="D19" s="38">
        <v>9</v>
      </c>
      <c r="E19" s="55" t="s">
        <v>94</v>
      </c>
      <c r="F19" s="55"/>
      <c r="G19" s="50">
        <v>8.5</v>
      </c>
      <c r="H19" s="50">
        <v>8.5</v>
      </c>
      <c r="I19" s="50"/>
      <c r="J19" s="50">
        <f t="shared" si="0"/>
        <v>4.25</v>
      </c>
      <c r="K19" s="45">
        <f>MidTermPresentation!J20/2</f>
        <v>8.125</v>
      </c>
      <c r="L19" s="50">
        <v>2</v>
      </c>
      <c r="M19" s="50">
        <v>2</v>
      </c>
      <c r="N19" s="50">
        <f t="shared" si="1"/>
        <v>2</v>
      </c>
      <c r="O19" s="50">
        <v>2</v>
      </c>
      <c r="P19" s="50">
        <v>2</v>
      </c>
      <c r="Q19" s="50">
        <f t="shared" si="2"/>
        <v>2</v>
      </c>
      <c r="R19" s="45">
        <f>CodeDemo!H20</f>
        <v>8</v>
      </c>
      <c r="S19" s="50">
        <v>4</v>
      </c>
      <c r="T19" s="50">
        <v>4</v>
      </c>
      <c r="U19" s="50">
        <f t="shared" si="3"/>
        <v>6</v>
      </c>
      <c r="V19" s="50">
        <v>10</v>
      </c>
      <c r="W19" s="50">
        <v>10</v>
      </c>
      <c r="X19" s="50">
        <f t="shared" si="4"/>
        <v>15</v>
      </c>
      <c r="Y19" s="45">
        <f>FinalGrades!N20</f>
        <v>24.75</v>
      </c>
    </row>
    <row r="20" spans="1:25" x14ac:dyDescent="0.25">
      <c r="A20" s="73">
        <v>18</v>
      </c>
      <c r="B20" s="105">
        <v>1315379</v>
      </c>
      <c r="C20" s="40" t="s">
        <v>171</v>
      </c>
      <c r="D20" s="38">
        <v>9</v>
      </c>
      <c r="E20" s="55" t="s">
        <v>94</v>
      </c>
      <c r="F20" s="55"/>
      <c r="G20" s="50">
        <v>8.5</v>
      </c>
      <c r="H20" s="50">
        <v>8.5</v>
      </c>
      <c r="I20" s="50"/>
      <c r="J20" s="50">
        <f t="shared" si="0"/>
        <v>4.25</v>
      </c>
      <c r="K20" s="45">
        <f>MidTermPresentation!J21/2</f>
        <v>8.125</v>
      </c>
      <c r="L20" s="50">
        <v>2</v>
      </c>
      <c r="M20" s="50">
        <v>2</v>
      </c>
      <c r="N20" s="50">
        <f t="shared" si="1"/>
        <v>2</v>
      </c>
      <c r="O20" s="50">
        <v>2</v>
      </c>
      <c r="P20" s="50">
        <v>2</v>
      </c>
      <c r="Q20" s="50">
        <f t="shared" si="2"/>
        <v>2</v>
      </c>
      <c r="R20" s="45">
        <f>CodeDemo!H21</f>
        <v>8</v>
      </c>
      <c r="S20" s="50">
        <v>4</v>
      </c>
      <c r="T20" s="50">
        <v>4</v>
      </c>
      <c r="U20" s="50">
        <f t="shared" si="3"/>
        <v>6</v>
      </c>
      <c r="V20" s="50">
        <v>10</v>
      </c>
      <c r="W20" s="50">
        <v>10</v>
      </c>
      <c r="X20" s="50">
        <f t="shared" si="4"/>
        <v>15</v>
      </c>
      <c r="Y20" s="45">
        <f>FinalGrades!N21</f>
        <v>24.75</v>
      </c>
    </row>
    <row r="21" spans="1:25" x14ac:dyDescent="0.25">
      <c r="A21" s="73">
        <v>19</v>
      </c>
      <c r="B21" s="105">
        <v>1208976</v>
      </c>
      <c r="C21" s="105" t="s">
        <v>214</v>
      </c>
      <c r="D21" s="28">
        <v>10</v>
      </c>
      <c r="E21" s="55" t="s">
        <v>94</v>
      </c>
      <c r="F21" s="55"/>
      <c r="G21" s="50">
        <v>4</v>
      </c>
      <c r="H21" s="50">
        <v>4</v>
      </c>
      <c r="I21" s="50"/>
      <c r="J21" s="50">
        <f t="shared" si="0"/>
        <v>2</v>
      </c>
      <c r="K21" s="45">
        <f>MidTermPresentation!J22/2</f>
        <v>5.625</v>
      </c>
      <c r="L21" s="50"/>
      <c r="M21" s="50"/>
      <c r="N21" s="50">
        <f t="shared" si="1"/>
        <v>0</v>
      </c>
      <c r="O21" s="50"/>
      <c r="P21" s="50"/>
      <c r="Q21" s="50">
        <f t="shared" si="2"/>
        <v>0</v>
      </c>
      <c r="R21" s="45" t="e">
        <f>CodeDemo!H22</f>
        <v>#DIV/0!</v>
      </c>
      <c r="S21" s="50"/>
      <c r="T21" s="50"/>
      <c r="U21" s="50">
        <f t="shared" si="3"/>
        <v>0</v>
      </c>
      <c r="V21" s="50"/>
      <c r="W21" s="50"/>
      <c r="X21" s="50">
        <f t="shared" si="4"/>
        <v>0</v>
      </c>
      <c r="Y21" s="45" t="e">
        <f>FinalGrades!N22</f>
        <v>#DIV/0!</v>
      </c>
    </row>
    <row r="22" spans="1:25" x14ac:dyDescent="0.25">
      <c r="A22" s="73">
        <v>20</v>
      </c>
      <c r="B22" s="105">
        <v>1407453</v>
      </c>
      <c r="C22" s="85" t="s">
        <v>234</v>
      </c>
      <c r="D22" s="38">
        <v>10</v>
      </c>
      <c r="E22" s="55" t="s">
        <v>94</v>
      </c>
      <c r="F22" s="55"/>
      <c r="G22" s="50">
        <v>4</v>
      </c>
      <c r="H22" s="50">
        <v>4</v>
      </c>
      <c r="I22" s="50"/>
      <c r="J22" s="50">
        <f t="shared" si="0"/>
        <v>2</v>
      </c>
      <c r="K22" s="45">
        <f>MidTermPresentation!J23/2</f>
        <v>5.625</v>
      </c>
      <c r="L22" s="50"/>
      <c r="M22" s="50"/>
      <c r="N22" s="50">
        <f t="shared" si="1"/>
        <v>0</v>
      </c>
      <c r="O22" s="50"/>
      <c r="P22" s="50"/>
      <c r="Q22" s="50">
        <f t="shared" si="2"/>
        <v>0</v>
      </c>
      <c r="R22" s="45" t="e">
        <f>CodeDemo!H23</f>
        <v>#DIV/0!</v>
      </c>
      <c r="S22" s="50"/>
      <c r="T22" s="50"/>
      <c r="U22" s="50">
        <f t="shared" si="3"/>
        <v>0</v>
      </c>
      <c r="V22" s="50"/>
      <c r="W22" s="50"/>
      <c r="X22" s="50">
        <f t="shared" si="4"/>
        <v>0</v>
      </c>
      <c r="Y22" s="45" t="e">
        <f>FinalGrades!N23</f>
        <v>#DIV/0!</v>
      </c>
    </row>
    <row r="23" spans="1:25" x14ac:dyDescent="0.25">
      <c r="A23" s="73">
        <v>21</v>
      </c>
      <c r="B23" s="105">
        <v>1207571</v>
      </c>
      <c r="C23" s="40" t="s">
        <v>172</v>
      </c>
      <c r="D23" s="38">
        <v>11</v>
      </c>
      <c r="E23" s="55" t="s">
        <v>75</v>
      </c>
      <c r="F23" s="55"/>
      <c r="G23" s="50">
        <v>8</v>
      </c>
      <c r="H23" s="50">
        <v>5.5</v>
      </c>
      <c r="I23" s="50"/>
      <c r="J23" s="50">
        <f t="shared" si="0"/>
        <v>3.375</v>
      </c>
      <c r="K23" s="45">
        <f>MidTermPresentation!J24/2</f>
        <v>7.125</v>
      </c>
      <c r="L23" s="50">
        <v>2</v>
      </c>
      <c r="M23" s="50">
        <v>2</v>
      </c>
      <c r="N23" s="50">
        <f t="shared" si="1"/>
        <v>2</v>
      </c>
      <c r="O23" s="50">
        <v>1</v>
      </c>
      <c r="P23" s="50">
        <v>1</v>
      </c>
      <c r="Q23" s="50">
        <f t="shared" si="2"/>
        <v>1</v>
      </c>
      <c r="R23" s="45">
        <f>CodeDemo!H24</f>
        <v>8</v>
      </c>
      <c r="S23" s="50">
        <v>5</v>
      </c>
      <c r="T23" s="50">
        <v>5</v>
      </c>
      <c r="U23" s="50">
        <f t="shared" si="3"/>
        <v>7.5</v>
      </c>
      <c r="V23" s="50">
        <v>10</v>
      </c>
      <c r="W23" s="50">
        <v>10</v>
      </c>
      <c r="X23" s="50">
        <f t="shared" si="4"/>
        <v>15</v>
      </c>
      <c r="Y23" s="45">
        <f>FinalGrades!N24</f>
        <v>28.5</v>
      </c>
    </row>
    <row r="24" spans="1:25" x14ac:dyDescent="0.25">
      <c r="A24" s="73">
        <v>22</v>
      </c>
      <c r="B24" s="105">
        <v>1320993</v>
      </c>
      <c r="C24" s="105" t="s">
        <v>173</v>
      </c>
      <c r="D24" s="38">
        <v>11</v>
      </c>
      <c r="E24" s="55" t="s">
        <v>75</v>
      </c>
      <c r="F24" s="55"/>
      <c r="G24" s="50">
        <v>8</v>
      </c>
      <c r="H24" s="50">
        <v>5.5</v>
      </c>
      <c r="I24" s="50"/>
      <c r="J24" s="50">
        <f t="shared" si="0"/>
        <v>3.375</v>
      </c>
      <c r="K24" s="45">
        <f>MidTermPresentation!J25/2</f>
        <v>7.125</v>
      </c>
      <c r="L24" s="50">
        <v>0.5</v>
      </c>
      <c r="M24" s="50">
        <v>0.5</v>
      </c>
      <c r="N24" s="50">
        <f t="shared" si="1"/>
        <v>0.5</v>
      </c>
      <c r="O24" s="50">
        <v>1</v>
      </c>
      <c r="P24" s="50">
        <v>1</v>
      </c>
      <c r="Q24" s="50">
        <f t="shared" si="2"/>
        <v>1</v>
      </c>
      <c r="R24" s="45">
        <f>CodeDemo!H25</f>
        <v>5</v>
      </c>
      <c r="S24" s="50">
        <v>5</v>
      </c>
      <c r="T24" s="50">
        <v>5</v>
      </c>
      <c r="U24" s="50">
        <f t="shared" si="3"/>
        <v>7.5</v>
      </c>
      <c r="V24" s="50">
        <v>10</v>
      </c>
      <c r="W24" s="50">
        <v>10</v>
      </c>
      <c r="X24" s="50">
        <f t="shared" si="4"/>
        <v>15</v>
      </c>
      <c r="Y24" s="45">
        <f>FinalGrades!N25</f>
        <v>28.5</v>
      </c>
    </row>
    <row r="25" spans="1:25" x14ac:dyDescent="0.25">
      <c r="A25" s="73">
        <v>23</v>
      </c>
      <c r="B25" s="105">
        <v>1316488</v>
      </c>
      <c r="C25" s="40" t="s">
        <v>174</v>
      </c>
      <c r="D25" s="38">
        <v>12</v>
      </c>
      <c r="E25" s="55" t="s">
        <v>75</v>
      </c>
      <c r="F25" s="55"/>
      <c r="G25" s="50">
        <v>9.5</v>
      </c>
      <c r="H25" s="50">
        <v>10</v>
      </c>
      <c r="I25" s="50"/>
      <c r="J25" s="50">
        <f t="shared" si="0"/>
        <v>4.875</v>
      </c>
      <c r="K25" s="45">
        <f>MidTermPresentation!J26/2</f>
        <v>9.625</v>
      </c>
      <c r="L25" s="50">
        <v>1</v>
      </c>
      <c r="M25" s="50">
        <v>1</v>
      </c>
      <c r="N25" s="50">
        <f t="shared" si="1"/>
        <v>1</v>
      </c>
      <c r="O25" s="50">
        <v>2</v>
      </c>
      <c r="P25" s="50">
        <v>2</v>
      </c>
      <c r="Q25" s="50">
        <f t="shared" si="2"/>
        <v>2</v>
      </c>
      <c r="R25" s="45">
        <f>CodeDemo!H26</f>
        <v>8</v>
      </c>
      <c r="S25" s="50">
        <v>5</v>
      </c>
      <c r="T25" s="50">
        <v>5</v>
      </c>
      <c r="U25" s="50">
        <f t="shared" si="3"/>
        <v>7.5</v>
      </c>
      <c r="V25" s="50">
        <v>9</v>
      </c>
      <c r="W25" s="50">
        <v>9</v>
      </c>
      <c r="X25" s="50">
        <f t="shared" si="4"/>
        <v>13.5</v>
      </c>
      <c r="Y25" s="45">
        <f>FinalGrades!N26</f>
        <v>28.5</v>
      </c>
    </row>
    <row r="26" spans="1:25" x14ac:dyDescent="0.25">
      <c r="A26" s="73">
        <v>24</v>
      </c>
      <c r="B26" s="105">
        <v>1316029</v>
      </c>
      <c r="C26" s="40" t="s">
        <v>175</v>
      </c>
      <c r="D26" s="38">
        <v>12</v>
      </c>
      <c r="E26" s="55" t="s">
        <v>75</v>
      </c>
      <c r="F26" s="55"/>
      <c r="G26" s="50">
        <v>9.5</v>
      </c>
      <c r="H26" s="50">
        <v>10</v>
      </c>
      <c r="I26" s="50"/>
      <c r="J26" s="50">
        <f t="shared" si="0"/>
        <v>4.875</v>
      </c>
      <c r="K26" s="45">
        <f>MidTermPresentation!J27/2</f>
        <v>9.625</v>
      </c>
      <c r="L26" s="50">
        <v>1</v>
      </c>
      <c r="M26" s="50">
        <v>1</v>
      </c>
      <c r="N26" s="50">
        <f t="shared" si="1"/>
        <v>1</v>
      </c>
      <c r="O26" s="50">
        <v>2</v>
      </c>
      <c r="P26" s="50">
        <v>2</v>
      </c>
      <c r="Q26" s="50">
        <f t="shared" si="2"/>
        <v>2</v>
      </c>
      <c r="R26" s="45">
        <f>CodeDemo!H27</f>
        <v>5.5</v>
      </c>
      <c r="S26" s="50">
        <v>5</v>
      </c>
      <c r="T26" s="50">
        <v>5</v>
      </c>
      <c r="U26" s="50">
        <f t="shared" si="3"/>
        <v>7.5</v>
      </c>
      <c r="V26" s="50">
        <v>9</v>
      </c>
      <c r="W26" s="50">
        <v>9</v>
      </c>
      <c r="X26" s="50">
        <f t="shared" si="4"/>
        <v>13.5</v>
      </c>
      <c r="Y26" s="45">
        <f>FinalGrades!N27</f>
        <v>28.5</v>
      </c>
    </row>
    <row r="27" spans="1:25" x14ac:dyDescent="0.25">
      <c r="A27" s="73">
        <v>25</v>
      </c>
      <c r="B27" s="105">
        <v>1319013</v>
      </c>
      <c r="C27" s="40" t="s">
        <v>176</v>
      </c>
      <c r="D27" s="38">
        <v>13</v>
      </c>
      <c r="E27" s="55" t="s">
        <v>197</v>
      </c>
      <c r="F27" s="55"/>
      <c r="G27" s="50">
        <v>9</v>
      </c>
      <c r="H27" s="50">
        <v>10</v>
      </c>
      <c r="I27" s="50"/>
      <c r="J27" s="50">
        <f t="shared" si="0"/>
        <v>4.75</v>
      </c>
      <c r="K27" s="45">
        <f>MidTermPresentation!J28/2</f>
        <v>9.25</v>
      </c>
      <c r="L27" s="50">
        <v>2</v>
      </c>
      <c r="M27" s="50">
        <v>2</v>
      </c>
      <c r="N27" s="50">
        <f t="shared" si="1"/>
        <v>2</v>
      </c>
      <c r="O27" s="50">
        <v>2</v>
      </c>
      <c r="P27" s="50">
        <v>2</v>
      </c>
      <c r="Q27" s="50">
        <f t="shared" si="2"/>
        <v>2</v>
      </c>
      <c r="R27" s="45">
        <f>CodeDemo!H28</f>
        <v>7</v>
      </c>
      <c r="S27" s="50">
        <v>5</v>
      </c>
      <c r="T27" s="50">
        <v>5</v>
      </c>
      <c r="U27" s="50">
        <f t="shared" si="3"/>
        <v>7.5</v>
      </c>
      <c r="V27" s="50">
        <v>10</v>
      </c>
      <c r="W27" s="50">
        <v>10</v>
      </c>
      <c r="X27" s="50">
        <f t="shared" si="4"/>
        <v>15</v>
      </c>
      <c r="Y27" s="45">
        <f>FinalGrades!N28</f>
        <v>27.75</v>
      </c>
    </row>
    <row r="28" spans="1:25" x14ac:dyDescent="0.25">
      <c r="A28" s="73">
        <v>26</v>
      </c>
      <c r="B28" s="105">
        <v>1316312</v>
      </c>
      <c r="C28" s="40" t="s">
        <v>177</v>
      </c>
      <c r="D28" s="38">
        <v>13</v>
      </c>
      <c r="E28" s="55" t="s">
        <v>197</v>
      </c>
      <c r="F28" s="55"/>
      <c r="G28" s="50">
        <v>9</v>
      </c>
      <c r="H28" s="50">
        <v>10</v>
      </c>
      <c r="I28" s="50"/>
      <c r="J28" s="50">
        <f t="shared" si="0"/>
        <v>4.75</v>
      </c>
      <c r="K28" s="45">
        <f>MidTermPresentation!J29/2</f>
        <v>9.25</v>
      </c>
      <c r="L28" s="50">
        <v>2</v>
      </c>
      <c r="M28" s="50">
        <v>2</v>
      </c>
      <c r="N28" s="50">
        <f t="shared" si="1"/>
        <v>2</v>
      </c>
      <c r="O28" s="50">
        <v>2</v>
      </c>
      <c r="P28" s="50">
        <v>2</v>
      </c>
      <c r="Q28" s="50">
        <f t="shared" si="2"/>
        <v>2</v>
      </c>
      <c r="R28" s="45">
        <f>CodeDemo!H29</f>
        <v>8</v>
      </c>
      <c r="S28" s="50">
        <v>5</v>
      </c>
      <c r="T28" s="50">
        <v>5</v>
      </c>
      <c r="U28" s="50">
        <f t="shared" si="3"/>
        <v>7.5</v>
      </c>
      <c r="V28" s="50">
        <v>10</v>
      </c>
      <c r="W28" s="50">
        <v>10</v>
      </c>
      <c r="X28" s="50">
        <f t="shared" si="4"/>
        <v>15</v>
      </c>
      <c r="Y28" s="45">
        <f>FinalGrades!N29</f>
        <v>27.75</v>
      </c>
    </row>
    <row r="29" spans="1:25" x14ac:dyDescent="0.25">
      <c r="A29" s="73">
        <v>27</v>
      </c>
      <c r="B29" s="105">
        <v>1209285</v>
      </c>
      <c r="C29" s="40" t="s">
        <v>178</v>
      </c>
      <c r="D29" s="38">
        <v>14</v>
      </c>
      <c r="E29" s="55" t="s">
        <v>197</v>
      </c>
      <c r="F29" s="55"/>
      <c r="G29" s="50"/>
      <c r="H29" s="50"/>
      <c r="I29" s="50"/>
      <c r="J29" s="50" t="e">
        <f t="shared" si="0"/>
        <v>#NUM!</v>
      </c>
      <c r="K29" s="45">
        <f>MidTermPresentation!J30/2</f>
        <v>3.25</v>
      </c>
      <c r="L29" s="50"/>
      <c r="M29" s="50"/>
      <c r="N29" s="50">
        <f t="shared" si="1"/>
        <v>0</v>
      </c>
      <c r="O29" s="50"/>
      <c r="P29" s="50"/>
      <c r="Q29" s="50">
        <f t="shared" si="2"/>
        <v>0</v>
      </c>
      <c r="R29" s="45" t="e">
        <f>CodeDemo!H30</f>
        <v>#DIV/0!</v>
      </c>
      <c r="S29" s="50"/>
      <c r="T29" s="50"/>
      <c r="U29" s="50">
        <f t="shared" si="3"/>
        <v>0</v>
      </c>
      <c r="V29" s="50"/>
      <c r="W29" s="50"/>
      <c r="X29" s="50">
        <f t="shared" si="4"/>
        <v>0</v>
      </c>
      <c r="Y29" s="45" t="e">
        <f>FinalGrades!N30</f>
        <v>#DIV/0!</v>
      </c>
    </row>
    <row r="30" spans="1:25" x14ac:dyDescent="0.25">
      <c r="A30" s="73">
        <v>28</v>
      </c>
      <c r="B30" s="105">
        <v>1316843</v>
      </c>
      <c r="C30" s="40" t="s">
        <v>179</v>
      </c>
      <c r="D30" s="38">
        <v>15</v>
      </c>
      <c r="E30" s="55" t="s">
        <v>198</v>
      </c>
      <c r="F30" s="55"/>
      <c r="G30" s="50">
        <v>9.5</v>
      </c>
      <c r="H30" s="50">
        <v>10</v>
      </c>
      <c r="I30" s="50"/>
      <c r="J30" s="50">
        <f t="shared" si="0"/>
        <v>4.875</v>
      </c>
      <c r="K30" s="45">
        <f>MidTermPresentation!J31/2</f>
        <v>9</v>
      </c>
      <c r="L30" s="50">
        <v>2</v>
      </c>
      <c r="M30" s="50">
        <v>2</v>
      </c>
      <c r="N30" s="50">
        <f t="shared" si="1"/>
        <v>2</v>
      </c>
      <c r="O30" s="50">
        <v>2</v>
      </c>
      <c r="P30" s="50">
        <v>2</v>
      </c>
      <c r="Q30" s="50">
        <f t="shared" si="2"/>
        <v>2</v>
      </c>
      <c r="R30" s="45">
        <f>CodeDemo!H31</f>
        <v>7</v>
      </c>
      <c r="S30" s="50">
        <v>5</v>
      </c>
      <c r="T30" s="50">
        <v>5</v>
      </c>
      <c r="U30" s="50">
        <f t="shared" si="3"/>
        <v>7.5</v>
      </c>
      <c r="V30" s="50">
        <v>9.5</v>
      </c>
      <c r="W30" s="50">
        <v>9.5</v>
      </c>
      <c r="X30" s="50">
        <f t="shared" si="4"/>
        <v>14.25</v>
      </c>
      <c r="Y30" s="45">
        <f>FinalGrades!N31</f>
        <v>27.75</v>
      </c>
    </row>
    <row r="31" spans="1:25" x14ac:dyDescent="0.25">
      <c r="A31" s="73">
        <v>29</v>
      </c>
      <c r="B31" s="105">
        <v>1318870</v>
      </c>
      <c r="C31" s="40" t="s">
        <v>180</v>
      </c>
      <c r="D31" s="38">
        <v>15</v>
      </c>
      <c r="E31" s="55" t="s">
        <v>198</v>
      </c>
      <c r="F31" s="55"/>
      <c r="G31" s="50">
        <v>9.5</v>
      </c>
      <c r="H31" s="50">
        <v>10</v>
      </c>
      <c r="I31" s="50"/>
      <c r="J31" s="50">
        <f t="shared" si="0"/>
        <v>4.875</v>
      </c>
      <c r="K31" s="45">
        <f>MidTermPresentation!J32/2</f>
        <v>9</v>
      </c>
      <c r="L31" s="50">
        <v>2</v>
      </c>
      <c r="M31" s="50">
        <v>2</v>
      </c>
      <c r="N31" s="50">
        <f t="shared" si="1"/>
        <v>2</v>
      </c>
      <c r="O31" s="50">
        <v>1</v>
      </c>
      <c r="P31" s="50">
        <v>1</v>
      </c>
      <c r="Q31" s="50">
        <f t="shared" si="2"/>
        <v>1</v>
      </c>
      <c r="R31" s="45">
        <f>CodeDemo!H32</f>
        <v>7</v>
      </c>
      <c r="S31" s="50">
        <v>5</v>
      </c>
      <c r="T31" s="50">
        <v>5</v>
      </c>
      <c r="U31" s="50">
        <f t="shared" si="3"/>
        <v>7.5</v>
      </c>
      <c r="V31" s="50">
        <v>9.5</v>
      </c>
      <c r="W31" s="50">
        <v>9.5</v>
      </c>
      <c r="X31" s="50">
        <f t="shared" si="4"/>
        <v>14.25</v>
      </c>
      <c r="Y31" s="45">
        <f>FinalGrades!N32</f>
        <v>27.75</v>
      </c>
    </row>
    <row r="32" spans="1:25" x14ac:dyDescent="0.25">
      <c r="A32" s="73">
        <v>30</v>
      </c>
      <c r="B32" s="105">
        <v>1315139</v>
      </c>
      <c r="C32" s="40" t="s">
        <v>181</v>
      </c>
      <c r="D32" s="38">
        <v>16</v>
      </c>
      <c r="E32" s="55" t="s">
        <v>74</v>
      </c>
      <c r="F32" s="55"/>
      <c r="G32" s="50">
        <v>10</v>
      </c>
      <c r="H32" s="50">
        <v>9.5</v>
      </c>
      <c r="I32" s="50"/>
      <c r="J32" s="50">
        <f t="shared" si="0"/>
        <v>4.875</v>
      </c>
      <c r="K32" s="45">
        <f>MidTermPresentation!J33/2</f>
        <v>9.625</v>
      </c>
      <c r="L32" s="50">
        <v>2</v>
      </c>
      <c r="M32" s="50">
        <v>2</v>
      </c>
      <c r="N32" s="50">
        <f t="shared" si="1"/>
        <v>2</v>
      </c>
      <c r="O32" s="50">
        <v>2</v>
      </c>
      <c r="P32" s="50">
        <v>2</v>
      </c>
      <c r="Q32" s="50">
        <f t="shared" si="2"/>
        <v>2</v>
      </c>
      <c r="R32" s="45">
        <f>CodeDemo!H33</f>
        <v>7.5</v>
      </c>
      <c r="S32" s="50">
        <v>4.5</v>
      </c>
      <c r="T32" s="50">
        <v>4.5</v>
      </c>
      <c r="U32" s="50">
        <f t="shared" si="3"/>
        <v>6.75</v>
      </c>
      <c r="V32" s="50">
        <v>10</v>
      </c>
      <c r="W32" s="50">
        <v>10</v>
      </c>
      <c r="X32" s="50">
        <f t="shared" si="4"/>
        <v>15</v>
      </c>
      <c r="Y32" s="45">
        <f>FinalGrades!N33</f>
        <v>27.75</v>
      </c>
    </row>
    <row r="33" spans="1:25" x14ac:dyDescent="0.25">
      <c r="A33" s="73">
        <v>31</v>
      </c>
      <c r="B33" s="105">
        <v>1317093</v>
      </c>
      <c r="C33" s="40" t="s">
        <v>182</v>
      </c>
      <c r="D33" s="28">
        <v>16</v>
      </c>
      <c r="E33" s="55" t="s">
        <v>74</v>
      </c>
      <c r="F33" s="55"/>
      <c r="G33" s="50">
        <v>10</v>
      </c>
      <c r="H33" s="50">
        <v>9.5</v>
      </c>
      <c r="I33" s="50"/>
      <c r="J33" s="50">
        <f t="shared" si="0"/>
        <v>4.875</v>
      </c>
      <c r="K33" s="45">
        <f>MidTermPresentation!J34/2</f>
        <v>9.625</v>
      </c>
      <c r="L33" s="50">
        <v>2</v>
      </c>
      <c r="M33" s="50">
        <v>3</v>
      </c>
      <c r="N33" s="50">
        <f t="shared" si="1"/>
        <v>2.5</v>
      </c>
      <c r="O33" s="50">
        <v>2</v>
      </c>
      <c r="P33" s="50">
        <v>2</v>
      </c>
      <c r="Q33" s="50">
        <f t="shared" si="2"/>
        <v>2</v>
      </c>
      <c r="R33" s="45">
        <f>CodeDemo!H34</f>
        <v>9.5</v>
      </c>
      <c r="S33" s="50">
        <v>4.5</v>
      </c>
      <c r="T33" s="50">
        <v>4.5</v>
      </c>
      <c r="U33" s="50">
        <f t="shared" si="3"/>
        <v>6.75</v>
      </c>
      <c r="V33" s="50">
        <v>10</v>
      </c>
      <c r="W33" s="50">
        <v>10</v>
      </c>
      <c r="X33" s="50">
        <f t="shared" si="4"/>
        <v>15</v>
      </c>
      <c r="Y33" s="45">
        <f>FinalGrades!N34</f>
        <v>27.75</v>
      </c>
    </row>
    <row r="34" spans="1:25" x14ac:dyDescent="0.25">
      <c r="A34" s="73">
        <v>32</v>
      </c>
      <c r="B34" s="105">
        <v>1317151</v>
      </c>
      <c r="C34" s="40" t="s">
        <v>183</v>
      </c>
      <c r="D34" s="38">
        <v>17</v>
      </c>
      <c r="E34" s="55" t="s">
        <v>74</v>
      </c>
      <c r="F34" s="55"/>
      <c r="G34" s="50">
        <v>10</v>
      </c>
      <c r="H34" s="50">
        <v>9.5</v>
      </c>
      <c r="I34" s="50"/>
      <c r="J34" s="50">
        <f t="shared" si="0"/>
        <v>4.875</v>
      </c>
      <c r="K34" s="45">
        <f>MidTermPresentation!J35/2</f>
        <v>9.75</v>
      </c>
      <c r="L34" s="50">
        <v>3</v>
      </c>
      <c r="M34" s="50">
        <v>3</v>
      </c>
      <c r="N34" s="50">
        <f t="shared" si="1"/>
        <v>3</v>
      </c>
      <c r="O34" s="50">
        <v>2</v>
      </c>
      <c r="P34" s="50">
        <v>2</v>
      </c>
      <c r="Q34" s="50">
        <f t="shared" si="2"/>
        <v>2</v>
      </c>
      <c r="R34" s="45">
        <f>CodeDemo!H35</f>
        <v>10</v>
      </c>
      <c r="S34" s="50">
        <v>4</v>
      </c>
      <c r="T34" s="50">
        <v>4</v>
      </c>
      <c r="U34" s="50">
        <f t="shared" si="3"/>
        <v>6</v>
      </c>
      <c r="V34" s="50">
        <v>10</v>
      </c>
      <c r="W34" s="50">
        <v>10</v>
      </c>
      <c r="X34" s="50">
        <f t="shared" si="4"/>
        <v>15</v>
      </c>
      <c r="Y34" s="45">
        <f>FinalGrades!N35</f>
        <v>28.5</v>
      </c>
    </row>
    <row r="35" spans="1:25" x14ac:dyDescent="0.25">
      <c r="A35" s="73">
        <v>33</v>
      </c>
      <c r="B35" s="105">
        <v>1319425</v>
      </c>
      <c r="C35" s="40" t="s">
        <v>184</v>
      </c>
      <c r="D35" s="38">
        <v>17</v>
      </c>
      <c r="E35" s="55" t="s">
        <v>74</v>
      </c>
      <c r="F35" s="55"/>
      <c r="G35" s="50">
        <v>10</v>
      </c>
      <c r="H35" s="50">
        <v>9.5</v>
      </c>
      <c r="I35" s="50"/>
      <c r="J35" s="50">
        <f t="shared" si="0"/>
        <v>4.875</v>
      </c>
      <c r="K35" s="45">
        <f>MidTermPresentation!J36/2</f>
        <v>9.75</v>
      </c>
      <c r="L35" s="50">
        <v>3</v>
      </c>
      <c r="M35" s="50">
        <v>3</v>
      </c>
      <c r="N35" s="50">
        <f t="shared" si="1"/>
        <v>3</v>
      </c>
      <c r="O35" s="50">
        <v>2</v>
      </c>
      <c r="P35" s="50">
        <v>2</v>
      </c>
      <c r="Q35" s="50">
        <f t="shared" si="2"/>
        <v>2</v>
      </c>
      <c r="R35" s="45">
        <f>CodeDemo!H36</f>
        <v>10</v>
      </c>
      <c r="S35" s="50">
        <v>4</v>
      </c>
      <c r="T35" s="50">
        <v>4</v>
      </c>
      <c r="U35" s="50">
        <f t="shared" si="3"/>
        <v>6</v>
      </c>
      <c r="V35" s="50">
        <v>10</v>
      </c>
      <c r="W35" s="50">
        <v>10</v>
      </c>
      <c r="X35" s="50">
        <f t="shared" si="4"/>
        <v>15</v>
      </c>
      <c r="Y35" s="45">
        <f>FinalGrades!N36</f>
        <v>28.5</v>
      </c>
    </row>
    <row r="36" spans="1:25" x14ac:dyDescent="0.25">
      <c r="A36" s="73">
        <v>34</v>
      </c>
      <c r="B36" s="105">
        <v>1319028</v>
      </c>
      <c r="C36" s="40" t="s">
        <v>185</v>
      </c>
      <c r="D36" s="38">
        <v>18</v>
      </c>
      <c r="E36" s="55" t="s">
        <v>98</v>
      </c>
      <c r="F36" s="55"/>
      <c r="G36" s="50">
        <v>10</v>
      </c>
      <c r="H36" s="50">
        <v>9.5</v>
      </c>
      <c r="I36" s="50"/>
      <c r="J36" s="50">
        <f t="shared" si="0"/>
        <v>4.875</v>
      </c>
      <c r="K36" s="45">
        <f>MidTermPresentation!J37/2</f>
        <v>9.5</v>
      </c>
      <c r="L36" s="50">
        <v>1</v>
      </c>
      <c r="M36" s="50">
        <v>1</v>
      </c>
      <c r="N36" s="50">
        <f t="shared" si="1"/>
        <v>1</v>
      </c>
      <c r="O36" s="50">
        <v>1</v>
      </c>
      <c r="P36" s="50">
        <v>1</v>
      </c>
      <c r="Q36" s="50">
        <f t="shared" si="2"/>
        <v>1</v>
      </c>
      <c r="R36" s="45">
        <f>CodeDemo!H37</f>
        <v>6</v>
      </c>
      <c r="S36" s="50">
        <v>4</v>
      </c>
      <c r="T36" s="50">
        <v>4</v>
      </c>
      <c r="U36" s="50">
        <f t="shared" si="3"/>
        <v>6</v>
      </c>
      <c r="V36" s="50">
        <v>10</v>
      </c>
      <c r="W36" s="50">
        <v>10</v>
      </c>
      <c r="X36" s="50">
        <f t="shared" si="4"/>
        <v>15</v>
      </c>
      <c r="Y36" s="45">
        <f>FinalGrades!N37</f>
        <v>27</v>
      </c>
    </row>
    <row r="37" spans="1:25" x14ac:dyDescent="0.25">
      <c r="A37" s="73">
        <v>35</v>
      </c>
      <c r="B37" s="105">
        <v>1317284</v>
      </c>
      <c r="C37" s="40" t="s">
        <v>186</v>
      </c>
      <c r="D37" s="38">
        <v>18</v>
      </c>
      <c r="E37" s="55" t="s">
        <v>98</v>
      </c>
      <c r="F37" s="55"/>
      <c r="G37" s="50">
        <v>10</v>
      </c>
      <c r="H37" s="50">
        <v>9.5</v>
      </c>
      <c r="I37" s="50"/>
      <c r="J37" s="50">
        <f t="shared" si="0"/>
        <v>4.875</v>
      </c>
      <c r="K37" s="45">
        <f>MidTermPresentation!J38/2</f>
        <v>9.5</v>
      </c>
      <c r="L37" s="50">
        <v>1</v>
      </c>
      <c r="M37" s="50">
        <v>1</v>
      </c>
      <c r="N37" s="50">
        <f t="shared" si="1"/>
        <v>1</v>
      </c>
      <c r="O37" s="50">
        <v>1</v>
      </c>
      <c r="P37" s="50">
        <v>1</v>
      </c>
      <c r="Q37" s="50">
        <f t="shared" si="2"/>
        <v>1</v>
      </c>
      <c r="R37" s="45">
        <f>CodeDemo!H38</f>
        <v>6</v>
      </c>
      <c r="S37" s="50">
        <v>4</v>
      </c>
      <c r="T37" s="50">
        <v>4</v>
      </c>
      <c r="U37" s="50">
        <f t="shared" si="3"/>
        <v>6</v>
      </c>
      <c r="V37" s="50">
        <v>10</v>
      </c>
      <c r="W37" s="50">
        <v>10</v>
      </c>
      <c r="X37" s="50">
        <f t="shared" si="4"/>
        <v>15</v>
      </c>
      <c r="Y37" s="45">
        <f>FinalGrades!N38</f>
        <v>27</v>
      </c>
    </row>
    <row r="38" spans="1:25" x14ac:dyDescent="0.25">
      <c r="A38" s="73">
        <v>36</v>
      </c>
      <c r="B38" s="105">
        <v>1323791</v>
      </c>
      <c r="C38" s="40" t="s">
        <v>187</v>
      </c>
      <c r="D38" s="38">
        <v>19</v>
      </c>
      <c r="E38" s="55" t="s">
        <v>199</v>
      </c>
      <c r="F38" s="55"/>
      <c r="G38" s="50">
        <v>5</v>
      </c>
      <c r="H38" s="50">
        <v>5</v>
      </c>
      <c r="I38" s="50"/>
      <c r="J38" s="50">
        <f t="shared" si="0"/>
        <v>2.5</v>
      </c>
      <c r="K38" s="45">
        <f>MidTermPresentation!J39/2</f>
        <v>4.75</v>
      </c>
      <c r="L38" s="50"/>
      <c r="M38" s="50"/>
      <c r="N38" s="50">
        <f t="shared" si="1"/>
        <v>0</v>
      </c>
      <c r="O38" s="50"/>
      <c r="P38" s="50"/>
      <c r="Q38" s="50">
        <f t="shared" si="2"/>
        <v>0</v>
      </c>
      <c r="R38" s="45" t="e">
        <f>CodeDemo!H39</f>
        <v>#DIV/0!</v>
      </c>
      <c r="S38" s="50"/>
      <c r="T38" s="50"/>
      <c r="U38" s="50">
        <f t="shared" si="3"/>
        <v>0</v>
      </c>
      <c r="V38" s="50"/>
      <c r="W38" s="50"/>
      <c r="X38" s="50">
        <f t="shared" si="4"/>
        <v>0</v>
      </c>
      <c r="Y38" s="45" t="e">
        <f>FinalGrades!N39</f>
        <v>#DIV/0!</v>
      </c>
    </row>
    <row r="39" spans="1:25" x14ac:dyDescent="0.25">
      <c r="A39" s="73">
        <v>37</v>
      </c>
      <c r="B39" s="105">
        <v>1323697</v>
      </c>
      <c r="C39" s="40" t="s">
        <v>188</v>
      </c>
      <c r="D39" s="38">
        <v>19</v>
      </c>
      <c r="E39" s="55" t="s">
        <v>199</v>
      </c>
      <c r="F39" s="55"/>
      <c r="G39" s="50">
        <v>5</v>
      </c>
      <c r="H39" s="50">
        <v>5</v>
      </c>
      <c r="I39" s="50"/>
      <c r="J39" s="50">
        <f t="shared" si="0"/>
        <v>2.5</v>
      </c>
      <c r="K39" s="45">
        <f>MidTermPresentation!J40/2</f>
        <v>4.75</v>
      </c>
      <c r="L39" s="50"/>
      <c r="M39" s="50"/>
      <c r="N39" s="50">
        <f t="shared" si="1"/>
        <v>0</v>
      </c>
      <c r="O39" s="50"/>
      <c r="P39" s="50"/>
      <c r="Q39" s="50">
        <f t="shared" si="2"/>
        <v>0</v>
      </c>
      <c r="R39" s="45" t="e">
        <f>CodeDemo!H40</f>
        <v>#DIV/0!</v>
      </c>
      <c r="S39" s="50"/>
      <c r="T39" s="50"/>
      <c r="U39" s="50">
        <f t="shared" si="3"/>
        <v>0</v>
      </c>
      <c r="V39" s="50"/>
      <c r="W39" s="50"/>
      <c r="X39" s="50">
        <f t="shared" si="4"/>
        <v>0</v>
      </c>
      <c r="Y39" s="45" t="e">
        <f>FinalGrades!N40</f>
        <v>#DIV/0!</v>
      </c>
    </row>
    <row r="40" spans="1:25" x14ac:dyDescent="0.25">
      <c r="A40" s="73">
        <v>38</v>
      </c>
      <c r="B40" s="105">
        <v>1315411</v>
      </c>
      <c r="C40" s="40" t="s">
        <v>189</v>
      </c>
      <c r="D40" s="28">
        <v>20</v>
      </c>
      <c r="E40" s="55" t="s">
        <v>72</v>
      </c>
      <c r="F40" s="55"/>
      <c r="G40" s="50">
        <v>10</v>
      </c>
      <c r="H40" s="50">
        <v>9.5</v>
      </c>
      <c r="I40" s="50"/>
      <c r="J40" s="50">
        <f t="shared" si="0"/>
        <v>4.875</v>
      </c>
      <c r="K40" s="45">
        <f>MidTermPresentation!J41/2</f>
        <v>8.875</v>
      </c>
      <c r="L40" s="50">
        <v>1</v>
      </c>
      <c r="M40" s="50">
        <v>1</v>
      </c>
      <c r="N40" s="50">
        <f t="shared" si="1"/>
        <v>1</v>
      </c>
      <c r="O40" s="50">
        <v>2</v>
      </c>
      <c r="P40" s="50">
        <v>2</v>
      </c>
      <c r="Q40" s="50">
        <f t="shared" si="2"/>
        <v>2</v>
      </c>
      <c r="R40" s="45">
        <f>CodeDemo!H41</f>
        <v>6</v>
      </c>
      <c r="S40" s="50">
        <v>5</v>
      </c>
      <c r="T40" s="50">
        <v>5</v>
      </c>
      <c r="U40" s="50">
        <f t="shared" si="3"/>
        <v>7.5</v>
      </c>
      <c r="V40" s="50">
        <v>10</v>
      </c>
      <c r="W40" s="50">
        <v>10</v>
      </c>
      <c r="X40" s="50">
        <f t="shared" si="4"/>
        <v>15</v>
      </c>
      <c r="Y40" s="45">
        <f>FinalGrades!N41</f>
        <v>27</v>
      </c>
    </row>
    <row r="41" spans="1:25" x14ac:dyDescent="0.25">
      <c r="A41" s="73">
        <v>39</v>
      </c>
      <c r="B41" s="105">
        <v>1317202</v>
      </c>
      <c r="C41" s="40" t="s">
        <v>190</v>
      </c>
      <c r="D41" s="38">
        <v>20</v>
      </c>
      <c r="E41" s="55" t="s">
        <v>72</v>
      </c>
      <c r="F41" s="55"/>
      <c r="G41" s="50">
        <v>10</v>
      </c>
      <c r="H41" s="50">
        <v>9.5</v>
      </c>
      <c r="I41" s="50"/>
      <c r="J41" s="50">
        <f t="shared" si="0"/>
        <v>4.875</v>
      </c>
      <c r="K41" s="45">
        <f>MidTermPresentation!J42/2</f>
        <v>8.875</v>
      </c>
      <c r="L41" s="50">
        <v>1</v>
      </c>
      <c r="M41" s="50">
        <v>1</v>
      </c>
      <c r="N41" s="50">
        <f t="shared" si="1"/>
        <v>1</v>
      </c>
      <c r="O41" s="50">
        <v>2</v>
      </c>
      <c r="P41" s="50">
        <v>2</v>
      </c>
      <c r="Q41" s="50">
        <f t="shared" si="2"/>
        <v>2</v>
      </c>
      <c r="R41" s="45">
        <f>CodeDemo!H42</f>
        <v>6</v>
      </c>
      <c r="S41" s="50">
        <v>5</v>
      </c>
      <c r="T41" s="50">
        <v>5</v>
      </c>
      <c r="U41" s="50">
        <f t="shared" si="3"/>
        <v>7.5</v>
      </c>
      <c r="V41" s="50">
        <v>10</v>
      </c>
      <c r="W41" s="50">
        <v>10</v>
      </c>
      <c r="X41" s="50">
        <f t="shared" si="4"/>
        <v>15</v>
      </c>
      <c r="Y41" s="45">
        <f>FinalGrades!N42</f>
        <v>27</v>
      </c>
    </row>
    <row r="42" spans="1:25" x14ac:dyDescent="0.25">
      <c r="A42" s="73">
        <v>40</v>
      </c>
      <c r="B42" s="105">
        <v>1316392</v>
      </c>
      <c r="C42" s="40" t="s">
        <v>191</v>
      </c>
      <c r="D42" s="38">
        <v>21</v>
      </c>
      <c r="E42" s="55" t="s">
        <v>72</v>
      </c>
      <c r="F42" s="55"/>
      <c r="G42" s="50"/>
      <c r="H42" s="50"/>
      <c r="I42" s="50"/>
      <c r="J42" s="50" t="e">
        <f t="shared" si="0"/>
        <v>#NUM!</v>
      </c>
      <c r="K42" s="45">
        <f>MidTermPresentation!J43/2</f>
        <v>7.5</v>
      </c>
      <c r="L42" s="50"/>
      <c r="M42" s="50"/>
      <c r="N42" s="50">
        <f t="shared" si="1"/>
        <v>0</v>
      </c>
      <c r="O42" s="50"/>
      <c r="P42" s="50"/>
      <c r="Q42" s="50">
        <f t="shared" si="2"/>
        <v>0</v>
      </c>
      <c r="R42" s="45" t="e">
        <f>CodeDemo!H43</f>
        <v>#DIV/0!</v>
      </c>
      <c r="S42" s="50"/>
      <c r="T42" s="50"/>
      <c r="U42" s="50">
        <f t="shared" si="3"/>
        <v>0</v>
      </c>
      <c r="V42" s="50"/>
      <c r="W42" s="50"/>
      <c r="X42" s="50">
        <f t="shared" si="4"/>
        <v>0</v>
      </c>
      <c r="Y42" s="45" t="e">
        <f>FinalGrades!N43</f>
        <v>#DIV/0!</v>
      </c>
    </row>
    <row r="43" spans="1:25" x14ac:dyDescent="0.25">
      <c r="A43" s="73">
        <v>41</v>
      </c>
      <c r="B43" s="105">
        <v>1317094</v>
      </c>
      <c r="C43" s="40" t="s">
        <v>192</v>
      </c>
      <c r="D43" s="38">
        <v>21</v>
      </c>
      <c r="E43" s="55" t="s">
        <v>72</v>
      </c>
      <c r="F43" s="55"/>
      <c r="G43" s="50"/>
      <c r="H43" s="50"/>
      <c r="I43" s="50"/>
      <c r="J43" s="50" t="e">
        <f t="shared" si="0"/>
        <v>#NUM!</v>
      </c>
      <c r="K43" s="45">
        <f>MidTermPresentation!J44/2</f>
        <v>7.5</v>
      </c>
      <c r="L43" s="50"/>
      <c r="M43" s="50"/>
      <c r="N43" s="50">
        <f t="shared" si="1"/>
        <v>0</v>
      </c>
      <c r="O43" s="50"/>
      <c r="P43" s="50"/>
      <c r="Q43" s="50">
        <f t="shared" si="2"/>
        <v>0</v>
      </c>
      <c r="R43" s="45" t="e">
        <f>CodeDemo!H44</f>
        <v>#DIV/0!</v>
      </c>
      <c r="S43" s="50"/>
      <c r="T43" s="50"/>
      <c r="U43" s="50">
        <f t="shared" si="3"/>
        <v>0</v>
      </c>
      <c r="V43" s="50"/>
      <c r="W43" s="50"/>
      <c r="X43" s="50">
        <f t="shared" si="4"/>
        <v>0</v>
      </c>
      <c r="Y43" s="45" t="e">
        <f>FinalGrades!N44</f>
        <v>#DIV/0!</v>
      </c>
    </row>
    <row r="44" spans="1:25" x14ac:dyDescent="0.25">
      <c r="A44" s="73">
        <v>42</v>
      </c>
      <c r="B44" s="105">
        <v>1208845</v>
      </c>
      <c r="C44" s="105" t="s">
        <v>193</v>
      </c>
      <c r="D44" s="38">
        <v>22</v>
      </c>
      <c r="E44" s="55" t="s">
        <v>199</v>
      </c>
      <c r="F44" s="55"/>
      <c r="G44" s="50">
        <v>5</v>
      </c>
      <c r="H44" s="50">
        <v>5</v>
      </c>
      <c r="I44" s="50"/>
      <c r="J44" s="50">
        <f t="shared" si="0"/>
        <v>2.5</v>
      </c>
      <c r="K44" s="45">
        <f>MidTermPresentation!J45/2</f>
        <v>4.25</v>
      </c>
      <c r="L44" s="50"/>
      <c r="M44" s="50"/>
      <c r="N44" s="50">
        <f t="shared" si="1"/>
        <v>0</v>
      </c>
      <c r="O44" s="50"/>
      <c r="P44" s="50"/>
      <c r="Q44" s="50">
        <f t="shared" si="2"/>
        <v>0</v>
      </c>
      <c r="R44" s="45" t="e">
        <f>CodeDemo!H45</f>
        <v>#DIV/0!</v>
      </c>
      <c r="S44" s="50"/>
      <c r="T44" s="50"/>
      <c r="U44" s="50">
        <f t="shared" si="3"/>
        <v>0</v>
      </c>
      <c r="V44" s="50"/>
      <c r="W44" s="50"/>
      <c r="X44" s="50">
        <f t="shared" si="4"/>
        <v>0</v>
      </c>
      <c r="Y44" s="45" t="e">
        <f>FinalGrades!N45</f>
        <v>#DIV/0!</v>
      </c>
    </row>
    <row r="45" spans="1:25" x14ac:dyDescent="0.25">
      <c r="A45" s="73">
        <v>43</v>
      </c>
      <c r="B45" s="105">
        <v>1319054</v>
      </c>
      <c r="C45" s="105" t="s">
        <v>194</v>
      </c>
      <c r="D45" s="38">
        <v>22</v>
      </c>
      <c r="E45" s="55" t="s">
        <v>199</v>
      </c>
      <c r="F45" s="55"/>
      <c r="G45" s="50">
        <v>5</v>
      </c>
      <c r="H45" s="50">
        <v>5</v>
      </c>
      <c r="I45" s="50"/>
      <c r="J45" s="50">
        <f t="shared" si="0"/>
        <v>2.5</v>
      </c>
      <c r="K45" s="45">
        <f>MidTermPresentation!J46/2</f>
        <v>4.25</v>
      </c>
      <c r="L45" s="50"/>
      <c r="M45" s="50"/>
      <c r="N45" s="50">
        <f t="shared" si="1"/>
        <v>0</v>
      </c>
      <c r="O45" s="50"/>
      <c r="P45" s="50"/>
      <c r="Q45" s="50">
        <f t="shared" si="2"/>
        <v>0</v>
      </c>
      <c r="R45" s="45" t="e">
        <f>CodeDemo!H46</f>
        <v>#DIV/0!</v>
      </c>
      <c r="S45" s="50"/>
      <c r="T45" s="50"/>
      <c r="U45" s="50">
        <f t="shared" si="3"/>
        <v>0</v>
      </c>
      <c r="V45" s="50"/>
      <c r="W45" s="50"/>
      <c r="X45" s="50">
        <f t="shared" si="4"/>
        <v>0</v>
      </c>
      <c r="Y45" s="45" t="e">
        <f>FinalGrades!N46</f>
        <v>#DIV/0!</v>
      </c>
    </row>
    <row r="46" spans="1:25" x14ac:dyDescent="0.25">
      <c r="A46" s="33"/>
      <c r="B46" s="91">
        <v>1209856</v>
      </c>
      <c r="C46" s="69" t="s">
        <v>240</v>
      </c>
      <c r="D46" s="102">
        <v>23</v>
      </c>
      <c r="E46" s="101" t="s">
        <v>242</v>
      </c>
      <c r="F46" s="101"/>
      <c r="G46" s="103">
        <v>7</v>
      </c>
      <c r="H46" s="103">
        <v>3</v>
      </c>
      <c r="I46" s="103"/>
      <c r="J46" s="50">
        <f t="shared" si="0"/>
        <v>2.5</v>
      </c>
      <c r="K46" s="45">
        <f>MidTermPresentation!J47/2</f>
        <v>4.875</v>
      </c>
      <c r="L46" s="103"/>
      <c r="M46" s="103"/>
      <c r="N46" s="103"/>
      <c r="O46" s="103"/>
      <c r="P46" s="103"/>
      <c r="Q46" s="103"/>
      <c r="R46" s="104"/>
      <c r="S46" s="103"/>
      <c r="T46" s="103"/>
      <c r="U46" s="103"/>
      <c r="V46" s="103"/>
      <c r="W46" s="103"/>
      <c r="X46" s="103"/>
      <c r="Y46" s="104"/>
    </row>
    <row r="47" spans="1:25" x14ac:dyDescent="0.25">
      <c r="A47" s="33"/>
      <c r="B47" s="98"/>
      <c r="C47" s="112"/>
      <c r="D47" s="102"/>
      <c r="E47" s="101"/>
      <c r="F47" s="101"/>
      <c r="G47" s="103"/>
      <c r="H47" s="103"/>
      <c r="I47" s="103"/>
      <c r="J47" s="103"/>
      <c r="K47" s="104"/>
      <c r="L47" s="103"/>
      <c r="M47" s="103"/>
      <c r="N47" s="103"/>
      <c r="O47" s="103"/>
      <c r="P47" s="103"/>
      <c r="Q47" s="103"/>
      <c r="R47" s="104"/>
      <c r="S47" s="103"/>
      <c r="T47" s="103"/>
      <c r="U47" s="103"/>
      <c r="V47" s="103"/>
      <c r="W47" s="103"/>
      <c r="X47" s="103"/>
      <c r="Y47" s="104"/>
    </row>
    <row r="48" spans="1:25" x14ac:dyDescent="0.25">
      <c r="A48" s="33"/>
      <c r="B48" s="98"/>
      <c r="C48" s="112"/>
      <c r="D48" s="102"/>
      <c r="E48" s="101"/>
      <c r="F48" s="101"/>
      <c r="G48" s="103"/>
      <c r="H48" s="103"/>
      <c r="I48" s="103"/>
      <c r="J48" s="103"/>
      <c r="K48" s="104"/>
      <c r="L48" s="103"/>
      <c r="M48" s="103"/>
      <c r="N48" s="103"/>
      <c r="O48" s="103"/>
      <c r="P48" s="103"/>
      <c r="Q48" s="103"/>
      <c r="R48" s="104"/>
      <c r="S48" s="103"/>
      <c r="T48" s="103"/>
      <c r="U48" s="103"/>
      <c r="V48" s="103"/>
      <c r="W48" s="103"/>
      <c r="X48" s="103"/>
      <c r="Y48" s="104"/>
    </row>
    <row r="49" spans="1:25" x14ac:dyDescent="0.25">
      <c r="A49" s="33"/>
      <c r="B49" s="41"/>
      <c r="C49" s="42"/>
      <c r="D49" s="35"/>
      <c r="E49" s="35"/>
      <c r="F49" s="35"/>
      <c r="G49" s="35"/>
      <c r="H49" s="35"/>
      <c r="I49" s="35"/>
      <c r="J49" s="35"/>
      <c r="K49" s="34"/>
      <c r="L49" s="35"/>
      <c r="M49" s="35"/>
      <c r="N49" s="35"/>
      <c r="O49" s="35"/>
      <c r="P49" s="35"/>
      <c r="Q49" s="35"/>
      <c r="R49" s="34"/>
      <c r="S49" s="35"/>
      <c r="T49" s="35"/>
      <c r="U49" s="35"/>
      <c r="V49" s="35"/>
      <c r="W49" s="35"/>
      <c r="X49" s="35"/>
      <c r="Y49" s="34"/>
    </row>
    <row r="50" spans="1:25" x14ac:dyDescent="0.25">
      <c r="C50" s="10" t="s">
        <v>41</v>
      </c>
      <c r="E50" s="18" t="e">
        <f t="shared" ref="E50:Y50" si="5">AVERAGE(E3:E3)</f>
        <v>#DIV/0!</v>
      </c>
      <c r="F50" s="18"/>
      <c r="G50" s="18">
        <f t="shared" si="5"/>
        <v>10</v>
      </c>
      <c r="H50" s="18"/>
      <c r="I50" s="18"/>
      <c r="J50" s="18"/>
      <c r="K50" s="18">
        <f t="shared" si="5"/>
        <v>10</v>
      </c>
      <c r="L50" s="18">
        <f t="shared" si="5"/>
        <v>3</v>
      </c>
      <c r="M50" s="18">
        <f t="shared" si="5"/>
        <v>3</v>
      </c>
      <c r="N50" s="18">
        <f t="shared" si="5"/>
        <v>3</v>
      </c>
      <c r="O50" s="18">
        <f t="shared" si="5"/>
        <v>1</v>
      </c>
      <c r="P50" s="18">
        <f t="shared" si="5"/>
        <v>1</v>
      </c>
      <c r="Q50" s="18">
        <f t="shared" si="5"/>
        <v>1</v>
      </c>
      <c r="R50" s="18">
        <f t="shared" si="5"/>
        <v>7.5</v>
      </c>
      <c r="S50" s="18">
        <f t="shared" si="5"/>
        <v>4.5</v>
      </c>
      <c r="T50" s="18">
        <f t="shared" si="5"/>
        <v>4.5</v>
      </c>
      <c r="U50" s="18"/>
      <c r="V50" s="18"/>
      <c r="W50" s="18"/>
      <c r="X50" s="18"/>
      <c r="Y50" s="18">
        <f t="shared" si="5"/>
        <v>29.25</v>
      </c>
    </row>
    <row r="51" spans="1:25" x14ac:dyDescent="0.25">
      <c r="C51" s="10" t="s">
        <v>42</v>
      </c>
      <c r="E51" s="18" t="e">
        <f t="shared" ref="E51:Y51" si="6">STDEV(E3:E3)</f>
        <v>#DIV/0!</v>
      </c>
      <c r="F51" s="18"/>
      <c r="G51" s="18" t="e">
        <f t="shared" si="6"/>
        <v>#DIV/0!</v>
      </c>
      <c r="H51" s="18"/>
      <c r="I51" s="18"/>
      <c r="J51" s="18"/>
      <c r="K51" s="18" t="e">
        <f t="shared" si="6"/>
        <v>#DIV/0!</v>
      </c>
      <c r="L51" s="18" t="e">
        <f t="shared" si="6"/>
        <v>#DIV/0!</v>
      </c>
      <c r="M51" s="18" t="e">
        <f t="shared" si="6"/>
        <v>#DIV/0!</v>
      </c>
      <c r="N51" s="18" t="e">
        <f t="shared" si="6"/>
        <v>#DIV/0!</v>
      </c>
      <c r="O51" s="18" t="e">
        <f t="shared" si="6"/>
        <v>#DIV/0!</v>
      </c>
      <c r="P51" s="18" t="e">
        <f t="shared" si="6"/>
        <v>#DIV/0!</v>
      </c>
      <c r="Q51" s="18" t="e">
        <f t="shared" si="6"/>
        <v>#DIV/0!</v>
      </c>
      <c r="R51" s="18" t="e">
        <f t="shared" si="6"/>
        <v>#DIV/0!</v>
      </c>
      <c r="S51" s="18" t="e">
        <f t="shared" si="6"/>
        <v>#DIV/0!</v>
      </c>
      <c r="T51" s="18" t="e">
        <f t="shared" si="6"/>
        <v>#DIV/0!</v>
      </c>
      <c r="U51" s="18"/>
      <c r="V51" s="18"/>
      <c r="W51" s="18"/>
      <c r="X51" s="18"/>
      <c r="Y51" s="18" t="e">
        <f t="shared" si="6"/>
        <v>#DIV/0!</v>
      </c>
    </row>
    <row r="52" spans="1:25" x14ac:dyDescent="0.25">
      <c r="C52" s="10" t="s">
        <v>44</v>
      </c>
      <c r="E52" s="18">
        <f t="shared" ref="E52:Y52" si="7">MIN(E3:E3)</f>
        <v>0</v>
      </c>
      <c r="F52" s="18"/>
      <c r="G52" s="18">
        <f t="shared" si="7"/>
        <v>10</v>
      </c>
      <c r="H52" s="18"/>
      <c r="I52" s="18"/>
      <c r="J52" s="18"/>
      <c r="K52" s="18">
        <f t="shared" si="7"/>
        <v>10</v>
      </c>
      <c r="L52" s="18">
        <f t="shared" si="7"/>
        <v>3</v>
      </c>
      <c r="M52" s="18">
        <f t="shared" si="7"/>
        <v>3</v>
      </c>
      <c r="N52" s="18">
        <f t="shared" si="7"/>
        <v>3</v>
      </c>
      <c r="O52" s="18">
        <f t="shared" si="7"/>
        <v>1</v>
      </c>
      <c r="P52" s="18">
        <f t="shared" si="7"/>
        <v>1</v>
      </c>
      <c r="Q52" s="18">
        <f t="shared" si="7"/>
        <v>1</v>
      </c>
      <c r="R52" s="18">
        <f t="shared" si="7"/>
        <v>7.5</v>
      </c>
      <c r="S52" s="18">
        <f t="shared" si="7"/>
        <v>4.5</v>
      </c>
      <c r="T52" s="18">
        <f t="shared" si="7"/>
        <v>4.5</v>
      </c>
      <c r="U52" s="18"/>
      <c r="V52" s="18"/>
      <c r="W52" s="18"/>
      <c r="X52" s="18"/>
      <c r="Y52" s="18">
        <f t="shared" si="7"/>
        <v>29.25</v>
      </c>
    </row>
    <row r="53" spans="1:25" x14ac:dyDescent="0.25">
      <c r="C53" s="10" t="s">
        <v>45</v>
      </c>
      <c r="E53" s="18">
        <f t="shared" ref="E53:Y53" si="8">MAX(E3:E3)</f>
        <v>0</v>
      </c>
      <c r="F53" s="18"/>
      <c r="G53" s="18">
        <f t="shared" si="8"/>
        <v>10</v>
      </c>
      <c r="H53" s="18"/>
      <c r="I53" s="18"/>
      <c r="J53" s="18"/>
      <c r="K53" s="18">
        <f t="shared" si="8"/>
        <v>10</v>
      </c>
      <c r="L53" s="18">
        <f t="shared" si="8"/>
        <v>3</v>
      </c>
      <c r="M53" s="18">
        <f t="shared" si="8"/>
        <v>3</v>
      </c>
      <c r="N53" s="18">
        <f t="shared" si="8"/>
        <v>3</v>
      </c>
      <c r="O53" s="18">
        <f t="shared" si="8"/>
        <v>1</v>
      </c>
      <c r="P53" s="18">
        <f t="shared" si="8"/>
        <v>1</v>
      </c>
      <c r="Q53" s="18">
        <f t="shared" si="8"/>
        <v>1</v>
      </c>
      <c r="R53" s="18">
        <f t="shared" si="8"/>
        <v>7.5</v>
      </c>
      <c r="S53" s="18">
        <f t="shared" si="8"/>
        <v>4.5</v>
      </c>
      <c r="T53" s="18">
        <f t="shared" si="8"/>
        <v>4.5</v>
      </c>
      <c r="U53" s="18"/>
      <c r="V53" s="18"/>
      <c r="W53" s="18"/>
      <c r="X53" s="18"/>
      <c r="Y53" s="18">
        <f t="shared" si="8"/>
        <v>29.25</v>
      </c>
    </row>
    <row r="54" spans="1:25" x14ac:dyDescent="0.25"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B4" workbookViewId="0">
      <selection activeCell="H7" sqref="H7"/>
    </sheetView>
  </sheetViews>
  <sheetFormatPr defaultRowHeight="15" x14ac:dyDescent="0.25"/>
  <cols>
    <col min="2" max="2" width="9.140625" style="49"/>
    <col min="3" max="3" width="49.85546875" style="49" customWidth="1"/>
    <col min="4" max="4" width="17.5703125" style="49" customWidth="1"/>
    <col min="5" max="6" width="18.28515625" style="49" customWidth="1"/>
    <col min="7" max="7" width="19.85546875" style="49" customWidth="1"/>
    <col min="8" max="8" width="22.42578125" style="49" customWidth="1"/>
  </cols>
  <sheetData>
    <row r="1" spans="1:8" ht="36" customHeight="1" x14ac:dyDescent="0.25">
      <c r="D1" s="49" t="s">
        <v>119</v>
      </c>
      <c r="E1" s="49" t="s">
        <v>128</v>
      </c>
      <c r="F1" s="49" t="s">
        <v>123</v>
      </c>
      <c r="G1" s="49" t="s">
        <v>136</v>
      </c>
      <c r="H1" s="49" t="s">
        <v>138</v>
      </c>
    </row>
    <row r="2" spans="1:8" ht="31.5" customHeight="1" x14ac:dyDescent="0.25">
      <c r="B2" s="95">
        <v>1</v>
      </c>
      <c r="C2" s="94" t="s">
        <v>104</v>
      </c>
      <c r="E2" s="49" t="s">
        <v>130</v>
      </c>
    </row>
    <row r="3" spans="1:8" ht="63" customHeight="1" x14ac:dyDescent="0.25">
      <c r="B3" s="95">
        <v>2</v>
      </c>
      <c r="C3" s="94" t="s">
        <v>105</v>
      </c>
      <c r="D3" s="49" t="s">
        <v>120</v>
      </c>
      <c r="G3" s="49" t="s">
        <v>134</v>
      </c>
    </row>
    <row r="4" spans="1:8" x14ac:dyDescent="0.25">
      <c r="B4" s="95">
        <v>3</v>
      </c>
      <c r="C4" s="94" t="s">
        <v>106</v>
      </c>
    </row>
    <row r="5" spans="1:8" ht="45" x14ac:dyDescent="0.25">
      <c r="A5" t="s">
        <v>122</v>
      </c>
      <c r="B5" s="95">
        <v>4</v>
      </c>
      <c r="C5" s="94" t="s">
        <v>107</v>
      </c>
      <c r="D5" s="49" t="s">
        <v>117</v>
      </c>
      <c r="E5" s="49" t="s">
        <v>127</v>
      </c>
    </row>
    <row r="6" spans="1:8" ht="45" x14ac:dyDescent="0.25">
      <c r="B6" s="95">
        <v>5</v>
      </c>
      <c r="C6" s="94" t="s">
        <v>108</v>
      </c>
      <c r="H6" s="49" t="s">
        <v>141</v>
      </c>
    </row>
    <row r="7" spans="1:8" ht="45" x14ac:dyDescent="0.25">
      <c r="A7" s="39" t="s">
        <v>122</v>
      </c>
      <c r="B7" s="95">
        <v>6</v>
      </c>
      <c r="C7" s="94" t="s">
        <v>109</v>
      </c>
      <c r="F7" s="49" t="s">
        <v>125</v>
      </c>
      <c r="H7" s="49" t="s">
        <v>139</v>
      </c>
    </row>
    <row r="8" spans="1:8" x14ac:dyDescent="0.25">
      <c r="B8" s="95">
        <v>7</v>
      </c>
      <c r="C8" s="94" t="s">
        <v>110</v>
      </c>
      <c r="D8" s="49" t="s">
        <v>118</v>
      </c>
      <c r="E8" s="49" t="s">
        <v>131</v>
      </c>
      <c r="G8" s="49" t="s">
        <v>133</v>
      </c>
    </row>
    <row r="9" spans="1:8" ht="30" x14ac:dyDescent="0.25">
      <c r="A9" s="39" t="s">
        <v>122</v>
      </c>
      <c r="B9" s="95">
        <v>8</v>
      </c>
      <c r="C9" s="94" t="s">
        <v>111</v>
      </c>
      <c r="E9" s="49" t="s">
        <v>132</v>
      </c>
      <c r="H9" s="49" t="s">
        <v>137</v>
      </c>
    </row>
    <row r="10" spans="1:8" ht="30" x14ac:dyDescent="0.25">
      <c r="A10" s="39" t="s">
        <v>122</v>
      </c>
      <c r="B10" s="95">
        <v>9</v>
      </c>
      <c r="C10" s="94" t="s">
        <v>112</v>
      </c>
      <c r="F10" s="49" t="s">
        <v>126</v>
      </c>
    </row>
    <row r="11" spans="1:8" ht="30" x14ac:dyDescent="0.25">
      <c r="B11" s="95">
        <v>10</v>
      </c>
      <c r="C11" s="94" t="s">
        <v>113</v>
      </c>
      <c r="E11" s="49" t="s">
        <v>129</v>
      </c>
      <c r="H11" s="49" t="s">
        <v>140</v>
      </c>
    </row>
    <row r="12" spans="1:8" ht="30" x14ac:dyDescent="0.25">
      <c r="B12" s="95">
        <v>11</v>
      </c>
      <c r="C12" s="94" t="s">
        <v>114</v>
      </c>
      <c r="F12" s="49" t="s">
        <v>124</v>
      </c>
    </row>
    <row r="13" spans="1:8" x14ac:dyDescent="0.25">
      <c r="B13" s="95">
        <v>12</v>
      </c>
      <c r="C13" s="94" t="s">
        <v>115</v>
      </c>
    </row>
    <row r="14" spans="1:8" ht="60" x14ac:dyDescent="0.25">
      <c r="A14" s="39" t="s">
        <v>122</v>
      </c>
      <c r="B14" s="95">
        <v>13</v>
      </c>
      <c r="C14" s="94" t="s">
        <v>116</v>
      </c>
      <c r="D14" s="49" t="s">
        <v>121</v>
      </c>
      <c r="G14" s="49" t="s">
        <v>135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Attendance</vt:lpstr>
      <vt:lpstr>MidTermPresentation</vt:lpstr>
      <vt:lpstr>Poster</vt:lpstr>
      <vt:lpstr>CodeDemo</vt:lpstr>
      <vt:lpstr>FinalPresentation</vt:lpstr>
      <vt:lpstr>FinalGrades</vt:lpstr>
      <vt:lpstr>StudentGroupList</vt:lpstr>
      <vt:lpstr>Final Grades For Archive</vt:lpstr>
      <vt:lpstr>CLO Mappings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2017-05-15T05:36:50Z</dcterms:modified>
</cp:coreProperties>
</file>